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roductivity.sharepoint.com/teams/KrogerMFGCapacityModels/Shared Documents/General/2025 Capacity Charts/"/>
    </mc:Choice>
  </mc:AlternateContent>
  <xr:revisionPtr revIDLastSave="142" documentId="13_ncr:1_{DFC57D07-A020-4056-B380-56B76665EF6E}" xr6:coauthVersionLast="47" xr6:coauthVersionMax="47" xr10:uidLastSave="{0981D399-6DB3-4C3C-9E1D-C5DC0F56B4FF}"/>
  <bookViews>
    <workbookView xWindow="-28920" yWindow="4170" windowWidth="29040" windowHeight="15720" xr2:uid="{419FD0F8-7379-40A6-8F55-6B75F100B432}"/>
  </bookViews>
  <sheets>
    <sheet name="Soups" sheetId="1" r:id="rId1"/>
    <sheet name="Deli" sheetId="2" r:id="rId2"/>
    <sheet name="Prod25" sheetId="18" r:id="rId3"/>
    <sheet name="Sales25" sheetId="19" r:id="rId4"/>
    <sheet name="KDT Q1 25" sheetId="20" r:id="rId5"/>
    <sheet name="Util Review Links" sheetId="16" r:id="rId6"/>
    <sheet name="Prod24" sheetId="11" r:id="rId7"/>
    <sheet name="Sales24" sheetId="12" r:id="rId8"/>
    <sheet name="KDT Q4 24 " sheetId="17" r:id="rId9"/>
    <sheet name="KDT 24Q3" sheetId="15" state="hidden" r:id="rId10"/>
    <sheet name="KDT24Q2" sheetId="14" state="hidden" r:id="rId11"/>
    <sheet name="KDT24" sheetId="13" state="hidden" r:id="rId12"/>
    <sheet name="Prod23" sheetId="7" state="hidden" r:id="rId13"/>
    <sheet name="Sales23" sheetId="8" state="hidden" r:id="rId14"/>
    <sheet name="KDTQ1" sheetId="9" state="hidden" r:id="rId15"/>
    <sheet name="KDT23" sheetId="10" state="hidden" r:id="rId16"/>
    <sheet name="KDT" sheetId="4" state="hidden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12" hidden="1">Prod23!$A$1:$S$100</definedName>
    <definedName name="_xlnm._FilterDatabase" localSheetId="6" hidden="1">Prod24!$A$1:$S$104</definedName>
    <definedName name="_xlnm._FilterDatabase" localSheetId="2" hidden="1">Prod25!$A$1:$S$113</definedName>
    <definedName name="_xlnm._FilterDatabase" localSheetId="7" hidden="1">Sales24!$A$1:$F$93</definedName>
    <definedName name="_xlnm._FilterDatabase" localSheetId="3" hidden="1">Sales25!$A$1:$F$64</definedName>
    <definedName name="_sls04" localSheetId="4">#REF!</definedName>
    <definedName name="_sls04" localSheetId="8">#REF!</definedName>
    <definedName name="_sls04">#REF!</definedName>
    <definedName name="Bakery_Production_History" localSheetId="4">#REF!</definedName>
    <definedName name="Bakery_Production_History" localSheetId="8">#REF!</definedName>
    <definedName name="Bakery_Production_History">#REF!</definedName>
    <definedName name="bevproduction06">'[1]Data prod'!$C$310:$Q$497</definedName>
    <definedName name="bevsales06">'[1]Data sales'!$A$278:$N$484</definedName>
    <definedName name="conversion">#REF!</definedName>
    <definedName name="convlist">#REF!</definedName>
    <definedName name="data">[2]DataAllPlusQtInterplnt!$A$4:$Q$215</definedName>
    <definedName name="define" localSheetId="4">#REF!</definedName>
    <definedName name="define" localSheetId="8">#REF!</definedName>
    <definedName name="define">#REF!</definedName>
    <definedName name="frozintplt">#REF!</definedName>
    <definedName name="icproduction06">'[1]Data prod'!$C$239:$Q$302</definedName>
    <definedName name="icsales06">'[1]Data sales'!$A$489:$N$566</definedName>
    <definedName name="_xlnm.Print_Area" localSheetId="1">Deli!$A$1:$V$46</definedName>
    <definedName name="_xlnm.Print_Area" localSheetId="4">'KDT Q1 25'!$A$1:$U$162</definedName>
    <definedName name="_xlnm.Print_Area" localSheetId="8">'KDT Q4 24 '!$A$1:$U$161</definedName>
    <definedName name="_xlnm.Print_Area" localSheetId="0">Soups!$A$1:$V$46</definedName>
    <definedName name="_xlnm.Print_Titles" localSheetId="4">'KDT Q1 25'!$1:$4</definedName>
    <definedName name="_xlnm.Print_Titles" localSheetId="8">'KDT Q4 24 '!$1:$4</definedName>
    <definedName name="prod05">#REF!</definedName>
    <definedName name="prod08">'[3]2008 production'!$E$5:$S$260</definedName>
    <definedName name="proddata">[4]Data!$A$4:$P$59</definedName>
    <definedName name="proddata06" localSheetId="4">#REF!</definedName>
    <definedName name="proddata06" localSheetId="8">#REF!</definedName>
    <definedName name="proddata06">#REF!</definedName>
    <definedName name="sales" localSheetId="4">#REF!</definedName>
    <definedName name="sales" localSheetId="8">#REF!</definedName>
    <definedName name="sales">#REF!</definedName>
    <definedName name="sales05" localSheetId="4">#REF!</definedName>
    <definedName name="sales05" localSheetId="8">#REF!</definedName>
    <definedName name="sales05">#REF!</definedName>
    <definedName name="sales05I">#REF!</definedName>
    <definedName name="sales06" localSheetId="4">#REF!</definedName>
    <definedName name="sales06" localSheetId="8">#REF!</definedName>
    <definedName name="sales06">#REF!</definedName>
    <definedName name="sales08">'[3]2008 sales'!$B$5:$P$258</definedName>
    <definedName name="slsdata" localSheetId="4">#REF!</definedName>
    <definedName name="slsdata" localSheetId="8">#REF!</definedName>
    <definedName name="slsdata">#REF!</definedName>
    <definedName name="state_productiondata" localSheetId="4">#REF!</definedName>
    <definedName name="state_productiondata" localSheetId="8">#REF!</definedName>
    <definedName name="state_production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C41" i="1"/>
  <c r="C41" i="2"/>
  <c r="L61" i="2"/>
  <c r="K58" i="20"/>
  <c r="AG58" i="20" s="1"/>
  <c r="J58" i="20"/>
  <c r="I58" i="20"/>
  <c r="Q58" i="20" s="1"/>
  <c r="G58" i="20"/>
  <c r="F58" i="20"/>
  <c r="E58" i="20"/>
  <c r="D58" i="20"/>
  <c r="B58" i="20"/>
  <c r="G64" i="2"/>
  <c r="F64" i="2"/>
  <c r="G64" i="1"/>
  <c r="F64" i="1"/>
  <c r="I115" i="19"/>
  <c r="S112" i="19"/>
  <c r="S113" i="19"/>
  <c r="R113" i="18"/>
  <c r="Q113" i="18"/>
  <c r="P113" i="18"/>
  <c r="O113" i="18"/>
  <c r="N113" i="18"/>
  <c r="M113" i="18"/>
  <c r="L113" i="18"/>
  <c r="K113" i="18"/>
  <c r="J113" i="18"/>
  <c r="H113" i="18"/>
  <c r="G113" i="18"/>
  <c r="F113" i="18"/>
  <c r="L58" i="20" l="1"/>
  <c r="AF58" i="20"/>
  <c r="T58" i="20" s="1"/>
  <c r="AA58" i="20"/>
  <c r="R58" i="20" s="1"/>
  <c r="AB58" i="20"/>
  <c r="H58" i="20"/>
  <c r="I113" i="18"/>
  <c r="S64" i="18"/>
  <c r="S65" i="18"/>
  <c r="S66" i="18"/>
  <c r="S67" i="18"/>
  <c r="S68" i="18"/>
  <c r="S69" i="18"/>
  <c r="S70" i="18"/>
  <c r="S71" i="18"/>
  <c r="S81" i="18"/>
  <c r="S68" i="19"/>
  <c r="S69" i="19"/>
  <c r="S70" i="19"/>
  <c r="S71" i="19"/>
  <c r="S72" i="19"/>
  <c r="S73" i="19"/>
  <c r="S74" i="19"/>
  <c r="S66" i="19"/>
  <c r="S67" i="19"/>
  <c r="D179" i="17"/>
  <c r="D175" i="17"/>
  <c r="D176" i="17"/>
  <c r="D177" i="17"/>
  <c r="D178" i="17"/>
  <c r="D174" i="17"/>
  <c r="B175" i="17"/>
  <c r="B176" i="17"/>
  <c r="B177" i="17"/>
  <c r="B178" i="17"/>
  <c r="B174" i="17"/>
  <c r="A175" i="17"/>
  <c r="A176" i="17"/>
  <c r="A177" i="17"/>
  <c r="A178" i="17"/>
  <c r="A174" i="17"/>
  <c r="A155" i="17"/>
  <c r="A156" i="17"/>
  <c r="A157" i="17"/>
  <c r="A158" i="17"/>
  <c r="A154" i="17"/>
  <c r="S58" i="20" l="1"/>
  <c r="AC58" i="20"/>
  <c r="AE58" i="20"/>
  <c r="O58" i="20" s="1"/>
  <c r="Z58" i="20"/>
  <c r="M58" i="20" s="1"/>
  <c r="AH58" i="20"/>
  <c r="U58" i="20"/>
  <c r="L48" i="2"/>
  <c r="L48" i="1"/>
  <c r="AD58" i="20" l="1"/>
  <c r="N58" i="20"/>
  <c r="AI58" i="20"/>
  <c r="P58" i="20"/>
  <c r="B149" i="20"/>
  <c r="B161" i="20" s="1"/>
  <c r="K148" i="20"/>
  <c r="J148" i="20"/>
  <c r="I148" i="20"/>
  <c r="Q148" i="20" s="1"/>
  <c r="G148" i="20"/>
  <c r="F148" i="20"/>
  <c r="E148" i="20"/>
  <c r="D148" i="20"/>
  <c r="B148" i="20"/>
  <c r="K147" i="20"/>
  <c r="J147" i="20"/>
  <c r="I147" i="20"/>
  <c r="Q147" i="20" s="1"/>
  <c r="H147" i="20"/>
  <c r="G147" i="20"/>
  <c r="F147" i="20"/>
  <c r="AF147" i="20" s="1"/>
  <c r="T147" i="20" s="1"/>
  <c r="E147" i="20"/>
  <c r="D147" i="20"/>
  <c r="B147" i="20"/>
  <c r="K146" i="20"/>
  <c r="J146" i="20"/>
  <c r="I146" i="20"/>
  <c r="Q146" i="20" s="1"/>
  <c r="G146" i="20"/>
  <c r="F146" i="20"/>
  <c r="E146" i="20"/>
  <c r="H146" i="20" s="1"/>
  <c r="D146" i="20"/>
  <c r="B146" i="20"/>
  <c r="A145" i="20"/>
  <c r="K143" i="20"/>
  <c r="J143" i="20"/>
  <c r="I143" i="20"/>
  <c r="Q143" i="20" s="1"/>
  <c r="G143" i="20"/>
  <c r="F143" i="20"/>
  <c r="E143" i="20"/>
  <c r="D143" i="20"/>
  <c r="H143" i="20" s="1"/>
  <c r="B143" i="20"/>
  <c r="K142" i="20"/>
  <c r="J142" i="20"/>
  <c r="I142" i="20"/>
  <c r="Q142" i="20" s="1"/>
  <c r="G142" i="20"/>
  <c r="F142" i="20"/>
  <c r="E142" i="20"/>
  <c r="D142" i="20"/>
  <c r="B142" i="20"/>
  <c r="K141" i="20"/>
  <c r="J141" i="20"/>
  <c r="I141" i="20"/>
  <c r="Q141" i="20" s="1"/>
  <c r="G141" i="20"/>
  <c r="F141" i="20"/>
  <c r="E141" i="20"/>
  <c r="D141" i="20"/>
  <c r="B141" i="20"/>
  <c r="K140" i="20"/>
  <c r="J140" i="20"/>
  <c r="I140" i="20"/>
  <c r="Q140" i="20" s="1"/>
  <c r="G140" i="20"/>
  <c r="F140" i="20"/>
  <c r="E140" i="20"/>
  <c r="D140" i="20"/>
  <c r="B140" i="20"/>
  <c r="K139" i="20"/>
  <c r="J139" i="20"/>
  <c r="I139" i="20"/>
  <c r="Q139" i="20" s="1"/>
  <c r="G139" i="20"/>
  <c r="F139" i="20"/>
  <c r="E139" i="20"/>
  <c r="D139" i="20"/>
  <c r="B139" i="20"/>
  <c r="K138" i="20"/>
  <c r="J138" i="20"/>
  <c r="I138" i="20"/>
  <c r="Q138" i="20" s="1"/>
  <c r="G138" i="20"/>
  <c r="F138" i="20"/>
  <c r="E138" i="20"/>
  <c r="D138" i="20"/>
  <c r="L138" i="20" s="1"/>
  <c r="B138" i="20"/>
  <c r="K137" i="20"/>
  <c r="J137" i="20"/>
  <c r="I137" i="20"/>
  <c r="Q137" i="20" s="1"/>
  <c r="G137" i="20"/>
  <c r="F137" i="20"/>
  <c r="E137" i="20"/>
  <c r="D137" i="20"/>
  <c r="B137" i="20"/>
  <c r="K136" i="20"/>
  <c r="J136" i="20"/>
  <c r="I136" i="20"/>
  <c r="Q136" i="20" s="1"/>
  <c r="G136" i="20"/>
  <c r="F136" i="20"/>
  <c r="E136" i="20"/>
  <c r="D136" i="20"/>
  <c r="H136" i="20" s="1"/>
  <c r="B136" i="20"/>
  <c r="K135" i="20"/>
  <c r="J135" i="20"/>
  <c r="I135" i="20"/>
  <c r="Q135" i="20" s="1"/>
  <c r="G135" i="20"/>
  <c r="F135" i="20"/>
  <c r="E135" i="20"/>
  <c r="D135" i="20"/>
  <c r="H135" i="20" s="1"/>
  <c r="B135" i="20"/>
  <c r="K134" i="20"/>
  <c r="AG134" i="20" s="1"/>
  <c r="J134" i="20"/>
  <c r="I134" i="20"/>
  <c r="Q134" i="20" s="1"/>
  <c r="G134" i="20"/>
  <c r="F134" i="20"/>
  <c r="E134" i="20"/>
  <c r="D134" i="20"/>
  <c r="B134" i="20"/>
  <c r="Q133" i="20"/>
  <c r="K133" i="20"/>
  <c r="J133" i="20"/>
  <c r="L133" i="20" s="1"/>
  <c r="I133" i="20"/>
  <c r="G133" i="20"/>
  <c r="F133" i="20"/>
  <c r="E133" i="20"/>
  <c r="D133" i="20"/>
  <c r="B133" i="20"/>
  <c r="K132" i="20"/>
  <c r="J132" i="20"/>
  <c r="I132" i="20"/>
  <c r="Q132" i="20" s="1"/>
  <c r="G132" i="20"/>
  <c r="F132" i="20"/>
  <c r="E132" i="20"/>
  <c r="D132" i="20"/>
  <c r="B132" i="20"/>
  <c r="K131" i="20"/>
  <c r="J131" i="20"/>
  <c r="I131" i="20"/>
  <c r="Q131" i="20" s="1"/>
  <c r="G131" i="20"/>
  <c r="F131" i="20"/>
  <c r="E131" i="20"/>
  <c r="D131" i="20"/>
  <c r="B131" i="20"/>
  <c r="K130" i="20"/>
  <c r="J130" i="20"/>
  <c r="I130" i="20"/>
  <c r="Q130" i="20" s="1"/>
  <c r="G130" i="20"/>
  <c r="F130" i="20"/>
  <c r="E130" i="20"/>
  <c r="D130" i="20"/>
  <c r="B130" i="20"/>
  <c r="K129" i="20"/>
  <c r="J129" i="20"/>
  <c r="I129" i="20"/>
  <c r="Q129" i="20" s="1"/>
  <c r="G129" i="20"/>
  <c r="F129" i="20"/>
  <c r="E129" i="20"/>
  <c r="D129" i="20"/>
  <c r="B129" i="20"/>
  <c r="K128" i="20"/>
  <c r="J128" i="20"/>
  <c r="I128" i="20"/>
  <c r="Q128" i="20" s="1"/>
  <c r="G128" i="20"/>
  <c r="F128" i="20"/>
  <c r="E128" i="20"/>
  <c r="D128" i="20"/>
  <c r="B128" i="20"/>
  <c r="K127" i="20"/>
  <c r="J127" i="20"/>
  <c r="I127" i="20"/>
  <c r="Q127" i="20" s="1"/>
  <c r="G127" i="20"/>
  <c r="F127" i="20"/>
  <c r="E127" i="20"/>
  <c r="D127" i="20"/>
  <c r="B127" i="20"/>
  <c r="K126" i="20"/>
  <c r="J126" i="20"/>
  <c r="I126" i="20"/>
  <c r="Q126" i="20" s="1"/>
  <c r="G126" i="20"/>
  <c r="F126" i="20"/>
  <c r="E126" i="20"/>
  <c r="D126" i="20"/>
  <c r="B126" i="20"/>
  <c r="K125" i="20"/>
  <c r="J125" i="20"/>
  <c r="I125" i="20"/>
  <c r="Q125" i="20" s="1"/>
  <c r="G125" i="20"/>
  <c r="F125" i="20"/>
  <c r="E125" i="20"/>
  <c r="AG125" i="20" s="1"/>
  <c r="D125" i="20"/>
  <c r="B125" i="20"/>
  <c r="K124" i="20"/>
  <c r="J124" i="20"/>
  <c r="I124" i="20"/>
  <c r="Q124" i="20" s="1"/>
  <c r="G124" i="20"/>
  <c r="F124" i="20"/>
  <c r="E124" i="20"/>
  <c r="D124" i="20"/>
  <c r="B124" i="20"/>
  <c r="K123" i="20"/>
  <c r="AG123" i="20" s="1"/>
  <c r="J123" i="20"/>
  <c r="I123" i="20"/>
  <c r="Q123" i="20" s="1"/>
  <c r="G123" i="20"/>
  <c r="F123" i="20"/>
  <c r="E123" i="20"/>
  <c r="D123" i="20"/>
  <c r="H123" i="20" s="1"/>
  <c r="B123" i="20"/>
  <c r="K122" i="20"/>
  <c r="J122" i="20"/>
  <c r="I122" i="20"/>
  <c r="Q122" i="20" s="1"/>
  <c r="G122" i="20"/>
  <c r="F122" i="20"/>
  <c r="E122" i="20"/>
  <c r="D122" i="20"/>
  <c r="B122" i="20"/>
  <c r="K121" i="20"/>
  <c r="J121" i="20"/>
  <c r="I121" i="20"/>
  <c r="Q121" i="20" s="1"/>
  <c r="G121" i="20"/>
  <c r="F121" i="20"/>
  <c r="E121" i="20"/>
  <c r="D121" i="20"/>
  <c r="B121" i="20"/>
  <c r="K120" i="20"/>
  <c r="J120" i="20"/>
  <c r="I120" i="20"/>
  <c r="Q120" i="20" s="1"/>
  <c r="G120" i="20"/>
  <c r="F120" i="20"/>
  <c r="E120" i="20"/>
  <c r="D120" i="20"/>
  <c r="B120" i="20"/>
  <c r="K119" i="20"/>
  <c r="J119" i="20"/>
  <c r="I119" i="20"/>
  <c r="Q119" i="20" s="1"/>
  <c r="G119" i="20"/>
  <c r="F119" i="20"/>
  <c r="E119" i="20"/>
  <c r="D119" i="20"/>
  <c r="B119" i="20"/>
  <c r="K118" i="20"/>
  <c r="J118" i="20"/>
  <c r="I118" i="20"/>
  <c r="Q118" i="20" s="1"/>
  <c r="G118" i="20"/>
  <c r="F118" i="20"/>
  <c r="E118" i="20"/>
  <c r="D118" i="20"/>
  <c r="B118" i="20"/>
  <c r="K117" i="20"/>
  <c r="J117" i="20"/>
  <c r="I117" i="20"/>
  <c r="Q117" i="20" s="1"/>
  <c r="G117" i="20"/>
  <c r="F117" i="20"/>
  <c r="E117" i="20"/>
  <c r="D117" i="20"/>
  <c r="B117" i="20"/>
  <c r="K116" i="20"/>
  <c r="J116" i="20"/>
  <c r="I116" i="20"/>
  <c r="Q116" i="20" s="1"/>
  <c r="G116" i="20"/>
  <c r="F116" i="20"/>
  <c r="E116" i="20"/>
  <c r="D116" i="20"/>
  <c r="B116" i="20"/>
  <c r="K115" i="20"/>
  <c r="J115" i="20"/>
  <c r="I115" i="20"/>
  <c r="Q115" i="20" s="1"/>
  <c r="G115" i="20"/>
  <c r="F115" i="20"/>
  <c r="E115" i="20"/>
  <c r="D115" i="20"/>
  <c r="B115" i="20"/>
  <c r="K114" i="20"/>
  <c r="J114" i="20"/>
  <c r="I114" i="20"/>
  <c r="Q114" i="20" s="1"/>
  <c r="G114" i="20"/>
  <c r="F114" i="20"/>
  <c r="E114" i="20"/>
  <c r="D114" i="20"/>
  <c r="B114" i="20"/>
  <c r="K113" i="20"/>
  <c r="J113" i="20"/>
  <c r="I113" i="20"/>
  <c r="Q113" i="20" s="1"/>
  <c r="G113" i="20"/>
  <c r="F113" i="20"/>
  <c r="E113" i="20"/>
  <c r="D113" i="20"/>
  <c r="H113" i="20" s="1"/>
  <c r="B113" i="20"/>
  <c r="K112" i="20"/>
  <c r="J112" i="20"/>
  <c r="I112" i="20"/>
  <c r="Q112" i="20" s="1"/>
  <c r="G112" i="20"/>
  <c r="F112" i="20"/>
  <c r="E112" i="20"/>
  <c r="D112" i="20"/>
  <c r="B112" i="20"/>
  <c r="Q111" i="20"/>
  <c r="K111" i="20"/>
  <c r="AG111" i="20" s="1"/>
  <c r="J111" i="20"/>
  <c r="I111" i="20"/>
  <c r="G111" i="20"/>
  <c r="F111" i="20"/>
  <c r="E111" i="20"/>
  <c r="D111" i="20"/>
  <c r="B111" i="20"/>
  <c r="K110" i="20"/>
  <c r="J110" i="20"/>
  <c r="AB110" i="20" s="1"/>
  <c r="I110" i="20"/>
  <c r="Q110" i="20" s="1"/>
  <c r="G110" i="20"/>
  <c r="F110" i="20"/>
  <c r="E110" i="20"/>
  <c r="D110" i="20"/>
  <c r="H110" i="20" s="1"/>
  <c r="B110" i="20"/>
  <c r="K109" i="20"/>
  <c r="J109" i="20"/>
  <c r="I109" i="20"/>
  <c r="Q109" i="20" s="1"/>
  <c r="G109" i="20"/>
  <c r="F109" i="20"/>
  <c r="E109" i="20"/>
  <c r="D109" i="20"/>
  <c r="H109" i="20" s="1"/>
  <c r="B109" i="20"/>
  <c r="K108" i="20"/>
  <c r="AG108" i="20" s="1"/>
  <c r="J108" i="20"/>
  <c r="I108" i="20"/>
  <c r="Q108" i="20" s="1"/>
  <c r="G108" i="20"/>
  <c r="F108" i="20"/>
  <c r="E108" i="20"/>
  <c r="D108" i="20"/>
  <c r="B108" i="20"/>
  <c r="K107" i="20"/>
  <c r="AG107" i="20" s="1"/>
  <c r="J107" i="20"/>
  <c r="I107" i="20"/>
  <c r="Q107" i="20" s="1"/>
  <c r="G107" i="20"/>
  <c r="F107" i="20"/>
  <c r="E107" i="20"/>
  <c r="D107" i="20"/>
  <c r="H107" i="20" s="1"/>
  <c r="B107" i="20"/>
  <c r="A106" i="20"/>
  <c r="B144" i="20" s="1"/>
  <c r="B160" i="20" s="1"/>
  <c r="K104" i="20"/>
  <c r="J104" i="20"/>
  <c r="I104" i="20"/>
  <c r="Q104" i="20" s="1"/>
  <c r="G104" i="20"/>
  <c r="F104" i="20"/>
  <c r="E104" i="20"/>
  <c r="D104" i="20"/>
  <c r="B104" i="20"/>
  <c r="K103" i="20"/>
  <c r="J103" i="20"/>
  <c r="I103" i="20"/>
  <c r="Q103" i="20" s="1"/>
  <c r="G103" i="20"/>
  <c r="F103" i="20"/>
  <c r="E103" i="20"/>
  <c r="D103" i="20"/>
  <c r="B103" i="20"/>
  <c r="K102" i="20"/>
  <c r="J102" i="20"/>
  <c r="I102" i="20"/>
  <c r="Q102" i="20" s="1"/>
  <c r="G102" i="20"/>
  <c r="F102" i="20"/>
  <c r="E102" i="20"/>
  <c r="D102" i="20"/>
  <c r="B102" i="20"/>
  <c r="K101" i="20"/>
  <c r="AG101" i="20" s="1"/>
  <c r="J101" i="20"/>
  <c r="I101" i="20"/>
  <c r="Q101" i="20" s="1"/>
  <c r="G101" i="20"/>
  <c r="F101" i="20"/>
  <c r="E101" i="20"/>
  <c r="D101" i="20"/>
  <c r="B101" i="20"/>
  <c r="K100" i="20"/>
  <c r="AG100" i="20" s="1"/>
  <c r="J100" i="20"/>
  <c r="L100" i="20" s="1"/>
  <c r="I100" i="20"/>
  <c r="Q100" i="20" s="1"/>
  <c r="G100" i="20"/>
  <c r="F100" i="20"/>
  <c r="E100" i="20"/>
  <c r="H100" i="20" s="1"/>
  <c r="D100" i="20"/>
  <c r="B100" i="20"/>
  <c r="K99" i="20"/>
  <c r="AG99" i="20" s="1"/>
  <c r="J99" i="20"/>
  <c r="I99" i="20"/>
  <c r="Q99" i="20" s="1"/>
  <c r="G99" i="20"/>
  <c r="F99" i="20"/>
  <c r="E99" i="20"/>
  <c r="D99" i="20"/>
  <c r="B99" i="20"/>
  <c r="A98" i="20"/>
  <c r="B105" i="20" s="1"/>
  <c r="B159" i="20" s="1"/>
  <c r="K95" i="20"/>
  <c r="J95" i="20"/>
  <c r="I95" i="20"/>
  <c r="Q95" i="20" s="1"/>
  <c r="G95" i="20"/>
  <c r="F95" i="20"/>
  <c r="E95" i="20"/>
  <c r="D95" i="20"/>
  <c r="B95" i="20"/>
  <c r="K94" i="20"/>
  <c r="J94" i="20"/>
  <c r="I94" i="20"/>
  <c r="Q94" i="20" s="1"/>
  <c r="G94" i="20"/>
  <c r="F94" i="20"/>
  <c r="E94" i="20"/>
  <c r="D94" i="20"/>
  <c r="B94" i="20"/>
  <c r="K93" i="20"/>
  <c r="J93" i="20"/>
  <c r="I93" i="20"/>
  <c r="Q93" i="20" s="1"/>
  <c r="G93" i="20"/>
  <c r="F93" i="20"/>
  <c r="E93" i="20"/>
  <c r="D93" i="20"/>
  <c r="B93" i="20"/>
  <c r="K92" i="20"/>
  <c r="J92" i="20"/>
  <c r="I92" i="20"/>
  <c r="Q92" i="20" s="1"/>
  <c r="G92" i="20"/>
  <c r="F92" i="20"/>
  <c r="E92" i="20"/>
  <c r="D92" i="20"/>
  <c r="B92" i="20"/>
  <c r="K91" i="20"/>
  <c r="J91" i="20"/>
  <c r="I91" i="20"/>
  <c r="Q91" i="20" s="1"/>
  <c r="G91" i="20"/>
  <c r="F91" i="20"/>
  <c r="E91" i="20"/>
  <c r="D91" i="20"/>
  <c r="B91" i="20"/>
  <c r="Q90" i="20"/>
  <c r="K90" i="20"/>
  <c r="J90" i="20"/>
  <c r="I90" i="20"/>
  <c r="G90" i="20"/>
  <c r="F90" i="20"/>
  <c r="E90" i="20"/>
  <c r="D90" i="20"/>
  <c r="B90" i="20"/>
  <c r="K89" i="20"/>
  <c r="AG89" i="20" s="1"/>
  <c r="J89" i="20"/>
  <c r="I89" i="20"/>
  <c r="Q89" i="20" s="1"/>
  <c r="G89" i="20"/>
  <c r="F89" i="20"/>
  <c r="E89" i="20"/>
  <c r="D89" i="20"/>
  <c r="B89" i="20"/>
  <c r="K88" i="20"/>
  <c r="J88" i="20"/>
  <c r="I88" i="20"/>
  <c r="Q88" i="20" s="1"/>
  <c r="G88" i="20"/>
  <c r="F88" i="20"/>
  <c r="E88" i="20"/>
  <c r="D88" i="20"/>
  <c r="B88" i="20"/>
  <c r="A87" i="20"/>
  <c r="B96" i="20" s="1"/>
  <c r="B158" i="20" s="1"/>
  <c r="K83" i="20"/>
  <c r="J83" i="20"/>
  <c r="I83" i="20"/>
  <c r="Q83" i="20" s="1"/>
  <c r="G83" i="20"/>
  <c r="F83" i="20"/>
  <c r="E83" i="20"/>
  <c r="D83" i="20"/>
  <c r="B83" i="20"/>
  <c r="K82" i="20"/>
  <c r="J82" i="20"/>
  <c r="I82" i="20"/>
  <c r="Q82" i="20" s="1"/>
  <c r="G82" i="20"/>
  <c r="F82" i="20"/>
  <c r="E82" i="20"/>
  <c r="D82" i="20"/>
  <c r="B82" i="20"/>
  <c r="K81" i="20"/>
  <c r="J81" i="20"/>
  <c r="I81" i="20"/>
  <c r="Q81" i="20" s="1"/>
  <c r="G81" i="20"/>
  <c r="F81" i="20"/>
  <c r="E81" i="20"/>
  <c r="D81" i="20"/>
  <c r="B81" i="20"/>
  <c r="K80" i="20"/>
  <c r="J80" i="20"/>
  <c r="I80" i="20"/>
  <c r="Q80" i="20" s="1"/>
  <c r="G80" i="20"/>
  <c r="F80" i="20"/>
  <c r="E80" i="20"/>
  <c r="D80" i="20"/>
  <c r="B80" i="20"/>
  <c r="K79" i="20"/>
  <c r="J79" i="20"/>
  <c r="I79" i="20"/>
  <c r="Q79" i="20" s="1"/>
  <c r="G79" i="20"/>
  <c r="F79" i="20"/>
  <c r="E79" i="20"/>
  <c r="D79" i="20"/>
  <c r="B79" i="20"/>
  <c r="K78" i="20"/>
  <c r="J78" i="20"/>
  <c r="I78" i="20"/>
  <c r="Q78" i="20" s="1"/>
  <c r="G78" i="20"/>
  <c r="F78" i="20"/>
  <c r="E78" i="20"/>
  <c r="D78" i="20"/>
  <c r="H78" i="20" s="1"/>
  <c r="B78" i="20"/>
  <c r="K77" i="20"/>
  <c r="J77" i="20"/>
  <c r="I77" i="20"/>
  <c r="Q77" i="20" s="1"/>
  <c r="G77" i="20"/>
  <c r="F77" i="20"/>
  <c r="E77" i="20"/>
  <c r="D77" i="20"/>
  <c r="B77" i="20"/>
  <c r="K76" i="20"/>
  <c r="J76" i="20"/>
  <c r="I76" i="20"/>
  <c r="Q76" i="20" s="1"/>
  <c r="G76" i="20"/>
  <c r="F76" i="20"/>
  <c r="E76" i="20"/>
  <c r="D76" i="20"/>
  <c r="B76" i="20"/>
  <c r="K75" i="20"/>
  <c r="J75" i="20"/>
  <c r="I75" i="20"/>
  <c r="Q75" i="20" s="1"/>
  <c r="G75" i="20"/>
  <c r="F75" i="20"/>
  <c r="E75" i="20"/>
  <c r="D75" i="20"/>
  <c r="B75" i="20"/>
  <c r="K74" i="20"/>
  <c r="J74" i="20"/>
  <c r="I74" i="20"/>
  <c r="Q74" i="20" s="1"/>
  <c r="G74" i="20"/>
  <c r="F74" i="20"/>
  <c r="E74" i="20"/>
  <c r="D74" i="20"/>
  <c r="B74" i="20"/>
  <c r="K73" i="20"/>
  <c r="J73" i="20"/>
  <c r="I73" i="20"/>
  <c r="Q73" i="20" s="1"/>
  <c r="G73" i="20"/>
  <c r="F73" i="20"/>
  <c r="E73" i="20"/>
  <c r="D73" i="20"/>
  <c r="B73" i="20"/>
  <c r="K72" i="20"/>
  <c r="J72" i="20"/>
  <c r="I72" i="20"/>
  <c r="Q72" i="20" s="1"/>
  <c r="G72" i="20"/>
  <c r="F72" i="20"/>
  <c r="E72" i="20"/>
  <c r="D72" i="20"/>
  <c r="B72" i="20"/>
  <c r="K71" i="20"/>
  <c r="J71" i="20"/>
  <c r="I71" i="20"/>
  <c r="Q71" i="20" s="1"/>
  <c r="G71" i="20"/>
  <c r="F71" i="20"/>
  <c r="E71" i="20"/>
  <c r="D71" i="20"/>
  <c r="B71" i="20"/>
  <c r="K70" i="20"/>
  <c r="J70" i="20"/>
  <c r="I70" i="20"/>
  <c r="Q70" i="20" s="1"/>
  <c r="G70" i="20"/>
  <c r="F70" i="20"/>
  <c r="E70" i="20"/>
  <c r="D70" i="20"/>
  <c r="B70" i="20"/>
  <c r="K69" i="20"/>
  <c r="J69" i="20"/>
  <c r="I69" i="20"/>
  <c r="Q69" i="20" s="1"/>
  <c r="G69" i="20"/>
  <c r="F69" i="20"/>
  <c r="E69" i="20"/>
  <c r="D69" i="20"/>
  <c r="B69" i="20"/>
  <c r="K68" i="20"/>
  <c r="J68" i="20"/>
  <c r="I68" i="20"/>
  <c r="Q68" i="20" s="1"/>
  <c r="G68" i="20"/>
  <c r="F68" i="20"/>
  <c r="E68" i="20"/>
  <c r="D68" i="20"/>
  <c r="H68" i="20" s="1"/>
  <c r="B68" i="20"/>
  <c r="K67" i="20"/>
  <c r="J67" i="20"/>
  <c r="I67" i="20"/>
  <c r="Q67" i="20" s="1"/>
  <c r="G67" i="20"/>
  <c r="F67" i="20"/>
  <c r="E67" i="20"/>
  <c r="D67" i="20"/>
  <c r="B67" i="20"/>
  <c r="K66" i="20"/>
  <c r="J66" i="20"/>
  <c r="I66" i="20"/>
  <c r="Q66" i="20" s="1"/>
  <c r="G66" i="20"/>
  <c r="F66" i="20"/>
  <c r="E66" i="20"/>
  <c r="D66" i="20"/>
  <c r="B66" i="20"/>
  <c r="K65" i="20"/>
  <c r="J65" i="20"/>
  <c r="I65" i="20"/>
  <c r="Q65" i="20" s="1"/>
  <c r="G65" i="20"/>
  <c r="F65" i="20"/>
  <c r="E65" i="20"/>
  <c r="D65" i="20"/>
  <c r="B65" i="20"/>
  <c r="K64" i="20"/>
  <c r="J64" i="20"/>
  <c r="I64" i="20"/>
  <c r="Q64" i="20" s="1"/>
  <c r="G64" i="20"/>
  <c r="F64" i="20"/>
  <c r="E64" i="20"/>
  <c r="D64" i="20"/>
  <c r="B64" i="20"/>
  <c r="K63" i="20"/>
  <c r="J63" i="20"/>
  <c r="I63" i="20"/>
  <c r="Q63" i="20" s="1"/>
  <c r="G63" i="20"/>
  <c r="F63" i="20"/>
  <c r="E63" i="20"/>
  <c r="D63" i="20"/>
  <c r="B63" i="20"/>
  <c r="K62" i="20"/>
  <c r="J62" i="20"/>
  <c r="I62" i="20"/>
  <c r="Q62" i="20" s="1"/>
  <c r="G62" i="20"/>
  <c r="F62" i="20"/>
  <c r="E62" i="20"/>
  <c r="D62" i="20"/>
  <c r="B62" i="20"/>
  <c r="K61" i="20"/>
  <c r="J61" i="20"/>
  <c r="I61" i="20"/>
  <c r="Q61" i="20" s="1"/>
  <c r="G61" i="20"/>
  <c r="F61" i="20"/>
  <c r="E61" i="20"/>
  <c r="D61" i="20"/>
  <c r="B61" i="20"/>
  <c r="K60" i="20"/>
  <c r="J60" i="20"/>
  <c r="I60" i="20"/>
  <c r="Q60" i="20" s="1"/>
  <c r="G60" i="20"/>
  <c r="F60" i="20"/>
  <c r="E60" i="20"/>
  <c r="D60" i="20"/>
  <c r="H60" i="20" s="1"/>
  <c r="B60" i="20"/>
  <c r="K59" i="20"/>
  <c r="J59" i="20"/>
  <c r="I59" i="20"/>
  <c r="Q59" i="20" s="1"/>
  <c r="G59" i="20"/>
  <c r="F59" i="20"/>
  <c r="E59" i="20"/>
  <c r="D59" i="20"/>
  <c r="B59" i="20"/>
  <c r="K57" i="20"/>
  <c r="J57" i="20"/>
  <c r="I57" i="20"/>
  <c r="Q57" i="20" s="1"/>
  <c r="G57" i="20"/>
  <c r="F57" i="20"/>
  <c r="E57" i="20"/>
  <c r="D57" i="20"/>
  <c r="H57" i="20" s="1"/>
  <c r="B57" i="20"/>
  <c r="K56" i="20"/>
  <c r="J56" i="20"/>
  <c r="I56" i="20"/>
  <c r="Q56" i="20" s="1"/>
  <c r="G56" i="20"/>
  <c r="F56" i="20"/>
  <c r="E56" i="20"/>
  <c r="D56" i="20"/>
  <c r="B56" i="20"/>
  <c r="K55" i="20"/>
  <c r="J55" i="20"/>
  <c r="I55" i="20"/>
  <c r="Q55" i="20" s="1"/>
  <c r="G55" i="20"/>
  <c r="F55" i="20"/>
  <c r="E55" i="20"/>
  <c r="D55" i="20"/>
  <c r="B55" i="20"/>
  <c r="K54" i="20"/>
  <c r="J54" i="20"/>
  <c r="I54" i="20"/>
  <c r="Q54" i="20" s="1"/>
  <c r="G54" i="20"/>
  <c r="F54" i="20"/>
  <c r="E54" i="20"/>
  <c r="D54" i="20"/>
  <c r="B54" i="20"/>
  <c r="K53" i="20"/>
  <c r="J53" i="20"/>
  <c r="I53" i="20"/>
  <c r="Q53" i="20" s="1"/>
  <c r="G53" i="20"/>
  <c r="F53" i="20"/>
  <c r="E53" i="20"/>
  <c r="D53" i="20"/>
  <c r="B53" i="20"/>
  <c r="K52" i="20"/>
  <c r="J52" i="20"/>
  <c r="I52" i="20"/>
  <c r="Q52" i="20" s="1"/>
  <c r="G52" i="20"/>
  <c r="F52" i="20"/>
  <c r="E52" i="20"/>
  <c r="D52" i="20"/>
  <c r="B52" i="20"/>
  <c r="A51" i="20"/>
  <c r="B84" i="20" s="1"/>
  <c r="B157" i="20" s="1"/>
  <c r="K47" i="20"/>
  <c r="J47" i="20"/>
  <c r="I47" i="20"/>
  <c r="Q47" i="20" s="1"/>
  <c r="G47" i="20"/>
  <c r="F47" i="20"/>
  <c r="E47" i="20"/>
  <c r="D47" i="20"/>
  <c r="B47" i="20"/>
  <c r="K46" i="20"/>
  <c r="J46" i="20"/>
  <c r="L46" i="20" s="1"/>
  <c r="I46" i="20"/>
  <c r="Q46" i="20" s="1"/>
  <c r="G46" i="20"/>
  <c r="F46" i="20"/>
  <c r="E46" i="20"/>
  <c r="D46" i="20"/>
  <c r="B46" i="20"/>
  <c r="K45" i="20"/>
  <c r="AG45" i="20" s="1"/>
  <c r="J45" i="20"/>
  <c r="I45" i="20"/>
  <c r="Q45" i="20" s="1"/>
  <c r="AA45" i="20" s="1"/>
  <c r="G45" i="20"/>
  <c r="F45" i="20"/>
  <c r="E45" i="20"/>
  <c r="D45" i="20"/>
  <c r="B45" i="20"/>
  <c r="K44" i="20"/>
  <c r="J44" i="20"/>
  <c r="I44" i="20"/>
  <c r="Q44" i="20" s="1"/>
  <c r="G44" i="20"/>
  <c r="F44" i="20"/>
  <c r="E44" i="20"/>
  <c r="H44" i="20" s="1"/>
  <c r="D44" i="20"/>
  <c r="B44" i="20"/>
  <c r="K43" i="20"/>
  <c r="J43" i="20"/>
  <c r="I43" i="20"/>
  <c r="Q43" i="20" s="1"/>
  <c r="G43" i="20"/>
  <c r="F43" i="20"/>
  <c r="E43" i="20"/>
  <c r="AG43" i="20" s="1"/>
  <c r="D43" i="20"/>
  <c r="B43" i="20"/>
  <c r="K42" i="20"/>
  <c r="J42" i="20"/>
  <c r="I42" i="20"/>
  <c r="Q42" i="20" s="1"/>
  <c r="G42" i="20"/>
  <c r="F42" i="20"/>
  <c r="E42" i="20"/>
  <c r="AB42" i="20" s="1"/>
  <c r="D42" i="20"/>
  <c r="H42" i="20" s="1"/>
  <c r="B42" i="20"/>
  <c r="K41" i="20"/>
  <c r="J41" i="20"/>
  <c r="I41" i="20"/>
  <c r="Q41" i="20" s="1"/>
  <c r="G41" i="20"/>
  <c r="F41" i="20"/>
  <c r="E41" i="20"/>
  <c r="AG41" i="20" s="1"/>
  <c r="D41" i="20"/>
  <c r="B41" i="20"/>
  <c r="K40" i="20"/>
  <c r="AG40" i="20" s="1"/>
  <c r="J40" i="20"/>
  <c r="L40" i="20" s="1"/>
  <c r="I40" i="20"/>
  <c r="Q40" i="20" s="1"/>
  <c r="G40" i="20"/>
  <c r="F40" i="20"/>
  <c r="E40" i="20"/>
  <c r="D40" i="20"/>
  <c r="B40" i="20"/>
  <c r="K39" i="20"/>
  <c r="J39" i="20"/>
  <c r="I39" i="20"/>
  <c r="Q39" i="20" s="1"/>
  <c r="G39" i="20"/>
  <c r="F39" i="20"/>
  <c r="E39" i="20"/>
  <c r="D39" i="20"/>
  <c r="B39" i="20"/>
  <c r="K38" i="20"/>
  <c r="J38" i="20"/>
  <c r="I38" i="20"/>
  <c r="Q38" i="20" s="1"/>
  <c r="G38" i="20"/>
  <c r="F38" i="20"/>
  <c r="E38" i="20"/>
  <c r="D38" i="20"/>
  <c r="B38" i="20"/>
  <c r="K37" i="20"/>
  <c r="J37" i="20"/>
  <c r="I37" i="20"/>
  <c r="Q37" i="20" s="1"/>
  <c r="G37" i="20"/>
  <c r="F37" i="20"/>
  <c r="E37" i="20"/>
  <c r="D37" i="20"/>
  <c r="B37" i="20"/>
  <c r="K36" i="20"/>
  <c r="J36" i="20"/>
  <c r="I36" i="20"/>
  <c r="Q36" i="20" s="1"/>
  <c r="G36" i="20"/>
  <c r="F36" i="20"/>
  <c r="E36" i="20"/>
  <c r="D36" i="20"/>
  <c r="B36" i="20"/>
  <c r="K35" i="20"/>
  <c r="J35" i="20"/>
  <c r="I35" i="20"/>
  <c r="Q35" i="20" s="1"/>
  <c r="G35" i="20"/>
  <c r="F35" i="20"/>
  <c r="E35" i="20"/>
  <c r="D35" i="20"/>
  <c r="B35" i="20"/>
  <c r="K34" i="20"/>
  <c r="J34" i="20"/>
  <c r="I34" i="20"/>
  <c r="Q34" i="20" s="1"/>
  <c r="G34" i="20"/>
  <c r="F34" i="20"/>
  <c r="E34" i="20"/>
  <c r="D34" i="20"/>
  <c r="B34" i="20"/>
  <c r="K33" i="20"/>
  <c r="J33" i="20"/>
  <c r="I33" i="20"/>
  <c r="Q33" i="20" s="1"/>
  <c r="G33" i="20"/>
  <c r="F33" i="20"/>
  <c r="E33" i="20"/>
  <c r="D33" i="20"/>
  <c r="B33" i="20"/>
  <c r="K32" i="20"/>
  <c r="J32" i="20"/>
  <c r="I32" i="20"/>
  <c r="Q32" i="20" s="1"/>
  <c r="G32" i="20"/>
  <c r="F32" i="20"/>
  <c r="E32" i="20"/>
  <c r="D32" i="20"/>
  <c r="B32" i="20"/>
  <c r="K31" i="20"/>
  <c r="J31" i="20"/>
  <c r="I31" i="20"/>
  <c r="Q31" i="20" s="1"/>
  <c r="G31" i="20"/>
  <c r="F31" i="20"/>
  <c r="E31" i="20"/>
  <c r="D31" i="20"/>
  <c r="B31" i="20"/>
  <c r="K30" i="20"/>
  <c r="J30" i="20"/>
  <c r="I30" i="20"/>
  <c r="Q30" i="20" s="1"/>
  <c r="G30" i="20"/>
  <c r="F30" i="20"/>
  <c r="E30" i="20"/>
  <c r="D30" i="20"/>
  <c r="B30" i="20"/>
  <c r="K29" i="20"/>
  <c r="J29" i="20"/>
  <c r="I29" i="20"/>
  <c r="Q29" i="20" s="1"/>
  <c r="G29" i="20"/>
  <c r="F29" i="20"/>
  <c r="E29" i="20"/>
  <c r="D29" i="20"/>
  <c r="B29" i="20"/>
  <c r="K28" i="20"/>
  <c r="J28" i="20"/>
  <c r="I28" i="20"/>
  <c r="Q28" i="20" s="1"/>
  <c r="G28" i="20"/>
  <c r="F28" i="20"/>
  <c r="E28" i="20"/>
  <c r="H28" i="20" s="1"/>
  <c r="D28" i="20"/>
  <c r="B28" i="20"/>
  <c r="K27" i="20"/>
  <c r="J27" i="20"/>
  <c r="I27" i="20"/>
  <c r="Q27" i="20" s="1"/>
  <c r="G27" i="20"/>
  <c r="F27" i="20"/>
  <c r="E27" i="20"/>
  <c r="D27" i="20"/>
  <c r="B27" i="20"/>
  <c r="K26" i="20"/>
  <c r="J26" i="20"/>
  <c r="I26" i="20"/>
  <c r="Q26" i="20" s="1"/>
  <c r="G26" i="20"/>
  <c r="F26" i="20"/>
  <c r="E26" i="20"/>
  <c r="D26" i="20"/>
  <c r="B26" i="20"/>
  <c r="AB25" i="20"/>
  <c r="Q25" i="20"/>
  <c r="AA25" i="20" s="1"/>
  <c r="K25" i="20"/>
  <c r="J25" i="20"/>
  <c r="I25" i="20"/>
  <c r="G25" i="20"/>
  <c r="F25" i="20"/>
  <c r="E25" i="20"/>
  <c r="D25" i="20"/>
  <c r="L25" i="20" s="1"/>
  <c r="B25" i="20"/>
  <c r="Q24" i="20"/>
  <c r="AF24" i="20" s="1"/>
  <c r="T24" i="20" s="1"/>
  <c r="K24" i="20"/>
  <c r="AG24" i="20" s="1"/>
  <c r="J24" i="20"/>
  <c r="I24" i="20"/>
  <c r="G24" i="20"/>
  <c r="F24" i="20"/>
  <c r="E24" i="20"/>
  <c r="D24" i="20"/>
  <c r="B24" i="20"/>
  <c r="K23" i="20"/>
  <c r="AG23" i="20" s="1"/>
  <c r="J23" i="20"/>
  <c r="I23" i="20"/>
  <c r="Q23" i="20" s="1"/>
  <c r="G23" i="20"/>
  <c r="F23" i="20"/>
  <c r="E23" i="20"/>
  <c r="D23" i="20"/>
  <c r="B23" i="20"/>
  <c r="K22" i="20"/>
  <c r="J22" i="20"/>
  <c r="I22" i="20"/>
  <c r="Q22" i="20" s="1"/>
  <c r="G22" i="20"/>
  <c r="F22" i="20"/>
  <c r="E22" i="20"/>
  <c r="D22" i="20"/>
  <c r="H22" i="20" s="1"/>
  <c r="B22" i="20"/>
  <c r="K21" i="20"/>
  <c r="J21" i="20"/>
  <c r="I21" i="20"/>
  <c r="Q21" i="20" s="1"/>
  <c r="G21" i="20"/>
  <c r="F21" i="20"/>
  <c r="E21" i="20"/>
  <c r="D21" i="20"/>
  <c r="B21" i="20"/>
  <c r="K20" i="20"/>
  <c r="J20" i="20"/>
  <c r="I20" i="20"/>
  <c r="Q20" i="20" s="1"/>
  <c r="G20" i="20"/>
  <c r="F20" i="20"/>
  <c r="E20" i="20"/>
  <c r="D20" i="20"/>
  <c r="H20" i="20" s="1"/>
  <c r="Z20" i="20" s="1"/>
  <c r="M20" i="20" s="1"/>
  <c r="B20" i="20"/>
  <c r="K19" i="20"/>
  <c r="J19" i="20"/>
  <c r="I19" i="20"/>
  <c r="Q19" i="20" s="1"/>
  <c r="G19" i="20"/>
  <c r="F19" i="20"/>
  <c r="E19" i="20"/>
  <c r="D19" i="20"/>
  <c r="B19" i="20"/>
  <c r="K18" i="20"/>
  <c r="J18" i="20"/>
  <c r="AB18" i="20" s="1"/>
  <c r="I18" i="20"/>
  <c r="Q18" i="20" s="1"/>
  <c r="G18" i="20"/>
  <c r="F18" i="20"/>
  <c r="E18" i="20"/>
  <c r="D18" i="20"/>
  <c r="B18" i="20"/>
  <c r="K17" i="20"/>
  <c r="J17" i="20"/>
  <c r="AB17" i="20" s="1"/>
  <c r="I17" i="20"/>
  <c r="Q17" i="20" s="1"/>
  <c r="G17" i="20"/>
  <c r="F17" i="20"/>
  <c r="E17" i="20"/>
  <c r="D17" i="20"/>
  <c r="B17" i="20"/>
  <c r="K16" i="20"/>
  <c r="J16" i="20"/>
  <c r="I16" i="20"/>
  <c r="Q16" i="20" s="1"/>
  <c r="G16" i="20"/>
  <c r="F16" i="20"/>
  <c r="E16" i="20"/>
  <c r="D16" i="20"/>
  <c r="B16" i="20"/>
  <c r="K15" i="20"/>
  <c r="J15" i="20"/>
  <c r="I15" i="20"/>
  <c r="Q15" i="20" s="1"/>
  <c r="G15" i="20"/>
  <c r="F15" i="20"/>
  <c r="E15" i="20"/>
  <c r="D15" i="20"/>
  <c r="B15" i="20"/>
  <c r="A14" i="20"/>
  <c r="B48" i="20" s="1"/>
  <c r="B156" i="20" s="1"/>
  <c r="K10" i="20"/>
  <c r="J10" i="20"/>
  <c r="I10" i="20"/>
  <c r="Q10" i="20" s="1"/>
  <c r="G10" i="20"/>
  <c r="F10" i="20"/>
  <c r="E10" i="20"/>
  <c r="H10" i="20" s="1"/>
  <c r="AE10" i="20" s="1"/>
  <c r="O10" i="20" s="1"/>
  <c r="D10" i="20"/>
  <c r="B10" i="20"/>
  <c r="K9" i="20"/>
  <c r="J9" i="20"/>
  <c r="I9" i="20"/>
  <c r="Q9" i="20" s="1"/>
  <c r="G9" i="20"/>
  <c r="F9" i="20"/>
  <c r="E9" i="20"/>
  <c r="D9" i="20"/>
  <c r="H9" i="20" s="1"/>
  <c r="Z9" i="20" s="1"/>
  <c r="B9" i="20"/>
  <c r="K8" i="20"/>
  <c r="J8" i="20"/>
  <c r="I8" i="20"/>
  <c r="Q8" i="20" s="1"/>
  <c r="G8" i="20"/>
  <c r="F8" i="20"/>
  <c r="E8" i="20"/>
  <c r="D8" i="20"/>
  <c r="B8" i="20"/>
  <c r="Q7" i="20"/>
  <c r="K7" i="20"/>
  <c r="J7" i="20"/>
  <c r="I7" i="20"/>
  <c r="G7" i="20"/>
  <c r="F7" i="20"/>
  <c r="E7" i="20"/>
  <c r="D7" i="20"/>
  <c r="H7" i="20" s="1"/>
  <c r="Z7" i="20" s="1"/>
  <c r="M7" i="20" s="1"/>
  <c r="B7" i="20"/>
  <c r="K6" i="20"/>
  <c r="J6" i="20"/>
  <c r="I6" i="20"/>
  <c r="Q6" i="20" s="1"/>
  <c r="G6" i="20"/>
  <c r="F6" i="20"/>
  <c r="E6" i="20"/>
  <c r="D6" i="20"/>
  <c r="B6" i="20"/>
  <c r="A5" i="20"/>
  <c r="B11" i="20" s="1"/>
  <c r="B155" i="20" s="1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R120" i="19"/>
  <c r="Q120" i="19"/>
  <c r="P120" i="19"/>
  <c r="O120" i="19"/>
  <c r="N120" i="19"/>
  <c r="M120" i="19"/>
  <c r="L120" i="19"/>
  <c r="K120" i="19"/>
  <c r="J120" i="19"/>
  <c r="I120" i="19"/>
  <c r="H120" i="19"/>
  <c r="G63" i="2" s="1"/>
  <c r="G120" i="19"/>
  <c r="G62" i="2" s="1"/>
  <c r="F120" i="19"/>
  <c r="G61" i="2" s="1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R118" i="19"/>
  <c r="Q118" i="19"/>
  <c r="P118" i="19"/>
  <c r="O118" i="19"/>
  <c r="N118" i="19"/>
  <c r="M118" i="19"/>
  <c r="L118" i="19"/>
  <c r="K118" i="19"/>
  <c r="J118" i="19"/>
  <c r="I118" i="19"/>
  <c r="H118" i="19"/>
  <c r="G63" i="1" s="1"/>
  <c r="G118" i="19"/>
  <c r="G62" i="1" s="1"/>
  <c r="F118" i="19"/>
  <c r="G61" i="1" s="1"/>
  <c r="R115" i="19"/>
  <c r="Q115" i="19"/>
  <c r="P115" i="19"/>
  <c r="O115" i="19"/>
  <c r="N115" i="19"/>
  <c r="M115" i="19"/>
  <c r="L115" i="19"/>
  <c r="K115" i="19"/>
  <c r="J115" i="19"/>
  <c r="H115" i="19"/>
  <c r="G115" i="19"/>
  <c r="F115" i="19"/>
  <c r="S114" i="19"/>
  <c r="S81" i="19"/>
  <c r="S80" i="19"/>
  <c r="S79" i="19"/>
  <c r="S78" i="19"/>
  <c r="S77" i="19"/>
  <c r="S76" i="19"/>
  <c r="S75" i="19"/>
  <c r="S65" i="19"/>
  <c r="S64" i="19"/>
  <c r="S63" i="19"/>
  <c r="S62" i="19"/>
  <c r="S61" i="19"/>
  <c r="S60" i="19"/>
  <c r="S88" i="19"/>
  <c r="S87" i="19"/>
  <c r="S86" i="19"/>
  <c r="S85" i="19"/>
  <c r="S59" i="19"/>
  <c r="S58" i="19"/>
  <c r="S99" i="19"/>
  <c r="S57" i="19"/>
  <c r="S56" i="19"/>
  <c r="S55" i="19"/>
  <c r="S54" i="19"/>
  <c r="S53" i="19"/>
  <c r="S98" i="19"/>
  <c r="S97" i="19"/>
  <c r="S52" i="19"/>
  <c r="S51" i="19"/>
  <c r="S50" i="19"/>
  <c r="S49" i="19"/>
  <c r="S48" i="19"/>
  <c r="S47" i="19"/>
  <c r="S46" i="19"/>
  <c r="S45" i="19"/>
  <c r="S44" i="19"/>
  <c r="S43" i="19"/>
  <c r="S42" i="19"/>
  <c r="S84" i="19"/>
  <c r="S41" i="19"/>
  <c r="S96" i="19"/>
  <c r="S40" i="19"/>
  <c r="S95" i="19"/>
  <c r="S94" i="19"/>
  <c r="S39" i="19"/>
  <c r="S38" i="19"/>
  <c r="S37" i="19"/>
  <c r="S36" i="19"/>
  <c r="S83" i="19"/>
  <c r="S35" i="19"/>
  <c r="S34" i="19"/>
  <c r="S33" i="19"/>
  <c r="S32" i="19"/>
  <c r="S31" i="19"/>
  <c r="S30" i="19"/>
  <c r="S29" i="19"/>
  <c r="S28" i="19"/>
  <c r="S93" i="19"/>
  <c r="S27" i="19"/>
  <c r="S26" i="19"/>
  <c r="S25" i="19"/>
  <c r="S24" i="19"/>
  <c r="S23" i="19"/>
  <c r="S22" i="19"/>
  <c r="S21" i="19"/>
  <c r="S20" i="19"/>
  <c r="S19" i="19"/>
  <c r="S92" i="19"/>
  <c r="S18" i="19"/>
  <c r="S17" i="19"/>
  <c r="S89" i="19"/>
  <c r="S16" i="19"/>
  <c r="S91" i="19"/>
  <c r="S90" i="19"/>
  <c r="S15" i="19"/>
  <c r="S14" i="19"/>
  <c r="S13" i="19"/>
  <c r="S12" i="19"/>
  <c r="S111" i="19"/>
  <c r="S11" i="19"/>
  <c r="S110" i="19"/>
  <c r="S10" i="19"/>
  <c r="S9" i="19"/>
  <c r="S109" i="19"/>
  <c r="S108" i="19"/>
  <c r="S8" i="19"/>
  <c r="S107" i="19"/>
  <c r="S106" i="19"/>
  <c r="S105" i="19"/>
  <c r="S7" i="19"/>
  <c r="S6" i="19"/>
  <c r="S104" i="19"/>
  <c r="S103" i="19"/>
  <c r="S102" i="19"/>
  <c r="S101" i="19"/>
  <c r="S5" i="19"/>
  <c r="S4" i="19"/>
  <c r="S3" i="19"/>
  <c r="S2" i="19"/>
  <c r="S100" i="19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S126" i="18"/>
  <c r="R126" i="18"/>
  <c r="Q126" i="18"/>
  <c r="P126" i="18"/>
  <c r="O126" i="18"/>
  <c r="N126" i="18"/>
  <c r="M126" i="18"/>
  <c r="L126" i="18"/>
  <c r="K126" i="18"/>
  <c r="J126" i="18"/>
  <c r="I126" i="18"/>
  <c r="H126" i="18"/>
  <c r="G126" i="18"/>
  <c r="F126" i="18"/>
  <c r="R125" i="18"/>
  <c r="Q125" i="18"/>
  <c r="P125" i="18"/>
  <c r="O125" i="18"/>
  <c r="N125" i="18"/>
  <c r="M125" i="18"/>
  <c r="L125" i="18"/>
  <c r="K125" i="18"/>
  <c r="J125" i="18"/>
  <c r="I125" i="18"/>
  <c r="H125" i="18"/>
  <c r="F63" i="2" s="1"/>
  <c r="G125" i="18"/>
  <c r="F62" i="2" s="1"/>
  <c r="F125" i="18"/>
  <c r="F61" i="2" s="1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R123" i="18"/>
  <c r="Q123" i="18"/>
  <c r="P123" i="18"/>
  <c r="O123" i="18"/>
  <c r="N123" i="18"/>
  <c r="M123" i="18"/>
  <c r="L123" i="18"/>
  <c r="K123" i="18"/>
  <c r="J123" i="18"/>
  <c r="I123" i="18"/>
  <c r="H123" i="18"/>
  <c r="F63" i="1" s="1"/>
  <c r="G123" i="18"/>
  <c r="F62" i="1" s="1"/>
  <c r="F123" i="18"/>
  <c r="F61" i="1" s="1"/>
  <c r="S82" i="18"/>
  <c r="S80" i="18"/>
  <c r="S79" i="18"/>
  <c r="S112" i="18"/>
  <c r="S111" i="18"/>
  <c r="S78" i="18"/>
  <c r="S77" i="18"/>
  <c r="S76" i="18"/>
  <c r="S75" i="18"/>
  <c r="S74" i="18"/>
  <c r="S73" i="18"/>
  <c r="S72" i="18"/>
  <c r="S63" i="18"/>
  <c r="S62" i="18"/>
  <c r="S61" i="18"/>
  <c r="S110" i="18"/>
  <c r="S109" i="18"/>
  <c r="S108" i="18"/>
  <c r="S107" i="18"/>
  <c r="S60" i="18"/>
  <c r="S59" i="18"/>
  <c r="S58" i="18"/>
  <c r="S57" i="18"/>
  <c r="S56" i="18"/>
  <c r="S55" i="18"/>
  <c r="S54" i="18"/>
  <c r="S53" i="18"/>
  <c r="S52" i="18"/>
  <c r="S51" i="18"/>
  <c r="S105" i="18"/>
  <c r="S50" i="18"/>
  <c r="S49" i="18"/>
  <c r="S48" i="18"/>
  <c r="S47" i="18"/>
  <c r="S46" i="18"/>
  <c r="S104" i="18"/>
  <c r="S45" i="18"/>
  <c r="S44" i="18"/>
  <c r="S43" i="18"/>
  <c r="S102" i="18"/>
  <c r="S42" i="18"/>
  <c r="S103" i="18"/>
  <c r="S41" i="18"/>
  <c r="S101" i="18"/>
  <c r="S100" i="18"/>
  <c r="S40" i="18"/>
  <c r="S99" i="18"/>
  <c r="S39" i="18"/>
  <c r="S38" i="18"/>
  <c r="S37" i="18"/>
  <c r="S106" i="18"/>
  <c r="S36" i="18"/>
  <c r="S35" i="18"/>
  <c r="S34" i="18"/>
  <c r="S33" i="18"/>
  <c r="S32" i="18"/>
  <c r="S31" i="18"/>
  <c r="S30" i="18"/>
  <c r="S29" i="18"/>
  <c r="S98" i="18"/>
  <c r="S28" i="18"/>
  <c r="S27" i="18"/>
  <c r="S26" i="18"/>
  <c r="S25" i="18"/>
  <c r="S24" i="18"/>
  <c r="S23" i="18"/>
  <c r="S22" i="18"/>
  <c r="S21" i="18"/>
  <c r="S20" i="18"/>
  <c r="S97" i="18"/>
  <c r="S19" i="18"/>
  <c r="S18" i="18"/>
  <c r="S93" i="18"/>
  <c r="S17" i="18"/>
  <c r="S96" i="18"/>
  <c r="S95" i="18"/>
  <c r="S16" i="18"/>
  <c r="S15" i="18"/>
  <c r="S14" i="18"/>
  <c r="S13" i="18"/>
  <c r="S94" i="18"/>
  <c r="S12" i="18"/>
  <c r="S92" i="18"/>
  <c r="S11" i="18"/>
  <c r="S10" i="18"/>
  <c r="S91" i="18"/>
  <c r="S90" i="18"/>
  <c r="S9" i="18"/>
  <c r="S89" i="18"/>
  <c r="S88" i="18"/>
  <c r="S87" i="18"/>
  <c r="S8" i="18"/>
  <c r="S7" i="18"/>
  <c r="S86" i="18"/>
  <c r="S85" i="18"/>
  <c r="S84" i="18"/>
  <c r="S83" i="18"/>
  <c r="S6" i="18"/>
  <c r="S5" i="18"/>
  <c r="S4" i="18"/>
  <c r="S3" i="18"/>
  <c r="S2" i="18"/>
  <c r="AG121" i="20" l="1"/>
  <c r="H134" i="20"/>
  <c r="AA109" i="20"/>
  <c r="R109" i="20" s="1"/>
  <c r="AC109" i="20" s="1"/>
  <c r="AG109" i="20"/>
  <c r="AA120" i="20"/>
  <c r="AG110" i="20"/>
  <c r="L134" i="20"/>
  <c r="AG137" i="20"/>
  <c r="Z109" i="20"/>
  <c r="M109" i="20" s="1"/>
  <c r="AF133" i="20"/>
  <c r="T133" i="20" s="1"/>
  <c r="U133" i="20" s="1"/>
  <c r="AG117" i="20"/>
  <c r="AG122" i="20"/>
  <c r="H124" i="20"/>
  <c r="Z124" i="20" s="1"/>
  <c r="M124" i="20" s="1"/>
  <c r="AG132" i="20"/>
  <c r="AB88" i="20"/>
  <c r="L90" i="20"/>
  <c r="AG90" i="20"/>
  <c r="AA56" i="20"/>
  <c r="R56" i="20" s="1"/>
  <c r="S56" i="20" s="1"/>
  <c r="AG73" i="20"/>
  <c r="L67" i="20"/>
  <c r="AB75" i="20"/>
  <c r="AF75" i="20"/>
  <c r="AA93" i="20"/>
  <c r="R93" i="20" s="1"/>
  <c r="S93" i="20" s="1"/>
  <c r="AB121" i="20"/>
  <c r="AA42" i="20"/>
  <c r="AF126" i="20"/>
  <c r="AB120" i="20"/>
  <c r="AG22" i="20"/>
  <c r="AG55" i="20"/>
  <c r="AE109" i="20"/>
  <c r="O109" i="20" s="1"/>
  <c r="AF114" i="20"/>
  <c r="T114" i="20" s="1"/>
  <c r="U114" i="20" s="1"/>
  <c r="AG120" i="20"/>
  <c r="AF143" i="20"/>
  <c r="T143" i="20" s="1"/>
  <c r="AF146" i="20"/>
  <c r="AB10" i="20"/>
  <c r="AF37" i="20"/>
  <c r="H40" i="20"/>
  <c r="AE40" i="20" s="1"/>
  <c r="H46" i="20"/>
  <c r="AE46" i="20" s="1"/>
  <c r="AF57" i="20"/>
  <c r="H128" i="20"/>
  <c r="Z128" i="20" s="1"/>
  <c r="M128" i="20" s="1"/>
  <c r="AB143" i="20"/>
  <c r="AG27" i="20"/>
  <c r="AG37" i="20"/>
  <c r="AB90" i="20"/>
  <c r="AA92" i="20"/>
  <c r="AB102" i="20"/>
  <c r="AF112" i="20"/>
  <c r="T112" i="20" s="1"/>
  <c r="AA117" i="20"/>
  <c r="R117" i="20" s="1"/>
  <c r="AB142" i="20"/>
  <c r="H94" i="20"/>
  <c r="Z94" i="20" s="1"/>
  <c r="M94" i="20" s="1"/>
  <c r="AG10" i="20"/>
  <c r="AG21" i="20"/>
  <c r="AG128" i="20"/>
  <c r="AG135" i="20"/>
  <c r="AG146" i="20"/>
  <c r="AG9" i="20"/>
  <c r="AA19" i="20"/>
  <c r="R19" i="20" s="1"/>
  <c r="AB36" i="20"/>
  <c r="AG74" i="20"/>
  <c r="AB92" i="20"/>
  <c r="AF101" i="20"/>
  <c r="T101" i="20" s="1"/>
  <c r="AG102" i="20"/>
  <c r="AG113" i="20"/>
  <c r="AG116" i="20"/>
  <c r="AF117" i="20"/>
  <c r="H120" i="20"/>
  <c r="AG148" i="20"/>
  <c r="F149" i="20"/>
  <c r="F161" i="20" s="1"/>
  <c r="AB89" i="20"/>
  <c r="AA8" i="20"/>
  <c r="R8" i="20" s="1"/>
  <c r="AC8" i="20" s="1"/>
  <c r="AB9" i="20"/>
  <c r="L32" i="20"/>
  <c r="L37" i="20"/>
  <c r="AA64" i="20"/>
  <c r="R64" i="20" s="1"/>
  <c r="AG143" i="20"/>
  <c r="AA6" i="20"/>
  <c r="AG16" i="20"/>
  <c r="AF18" i="20"/>
  <c r="AF29" i="20"/>
  <c r="AG36" i="20"/>
  <c r="Z44" i="20"/>
  <c r="M44" i="20" s="1"/>
  <c r="AD44" i="20" s="1"/>
  <c r="AB66" i="20"/>
  <c r="H77" i="20"/>
  <c r="Z77" i="20" s="1"/>
  <c r="M77" i="20" s="1"/>
  <c r="AF95" i="20"/>
  <c r="T95" i="20" s="1"/>
  <c r="AB111" i="20"/>
  <c r="AG112" i="20"/>
  <c r="AG115" i="20"/>
  <c r="AA122" i="20"/>
  <c r="R122" i="20" s="1"/>
  <c r="AC122" i="20" s="1"/>
  <c r="AB53" i="20"/>
  <c r="AG66" i="20"/>
  <c r="L72" i="20"/>
  <c r="H54" i="20"/>
  <c r="AE54" i="20" s="1"/>
  <c r="O54" i="20" s="1"/>
  <c r="AA57" i="20"/>
  <c r="R57" i="20" s="1"/>
  <c r="AC57" i="20" s="1"/>
  <c r="L64" i="20"/>
  <c r="AF78" i="20"/>
  <c r="T78" i="20" s="1"/>
  <c r="U78" i="20" s="1"/>
  <c r="AG79" i="20"/>
  <c r="AG64" i="20"/>
  <c r="AF63" i="20"/>
  <c r="AB80" i="20"/>
  <c r="AB73" i="20"/>
  <c r="AF61" i="20"/>
  <c r="T61" i="20" s="1"/>
  <c r="L60" i="20"/>
  <c r="H83" i="20"/>
  <c r="AE83" i="20" s="1"/>
  <c r="O83" i="20" s="1"/>
  <c r="L53" i="20"/>
  <c r="AG60" i="20"/>
  <c r="Z68" i="20"/>
  <c r="M68" i="20" s="1"/>
  <c r="N68" i="20" s="1"/>
  <c r="L73" i="20"/>
  <c r="AG80" i="20"/>
  <c r="AB59" i="20"/>
  <c r="AG72" i="20"/>
  <c r="AG59" i="20"/>
  <c r="AF68" i="20"/>
  <c r="T68" i="20" s="1"/>
  <c r="AH68" i="20" s="1"/>
  <c r="AF83" i="20"/>
  <c r="T83" i="20" s="1"/>
  <c r="U83" i="20" s="1"/>
  <c r="AG67" i="20"/>
  <c r="L68" i="20"/>
  <c r="AG77" i="20"/>
  <c r="AB28" i="20"/>
  <c r="AA21" i="20"/>
  <c r="R21" i="20" s="1"/>
  <c r="AC21" i="20" s="1"/>
  <c r="AA29" i="20"/>
  <c r="R29" i="20" s="1"/>
  <c r="L15" i="20"/>
  <c r="L18" i="20"/>
  <c r="AF25" i="20"/>
  <c r="T25" i="20" s="1"/>
  <c r="AB32" i="20"/>
  <c r="L34" i="20"/>
  <c r="AA20" i="20"/>
  <c r="R20" i="20" s="1"/>
  <c r="AC20" i="20" s="1"/>
  <c r="AF28" i="20"/>
  <c r="T28" i="20" s="1"/>
  <c r="AG17" i="20"/>
  <c r="H23" i="20"/>
  <c r="Z23" i="20" s="1"/>
  <c r="M23" i="20" s="1"/>
  <c r="AA27" i="20"/>
  <c r="R27" i="20" s="1"/>
  <c r="H31" i="20"/>
  <c r="AE31" i="20" s="1"/>
  <c r="O31" i="20" s="1"/>
  <c r="H36" i="20"/>
  <c r="L16" i="20"/>
  <c r="L27" i="20"/>
  <c r="Z22" i="20"/>
  <c r="AF17" i="20"/>
  <c r="AG25" i="20"/>
  <c r="L26" i="20"/>
  <c r="AG30" i="20"/>
  <c r="AB15" i="20"/>
  <c r="AB7" i="20"/>
  <c r="AG8" i="20"/>
  <c r="AB8" i="20"/>
  <c r="AA7" i="20"/>
  <c r="R7" i="20" s="1"/>
  <c r="S113" i="18"/>
  <c r="S122" i="19"/>
  <c r="P124" i="19"/>
  <c r="J124" i="19"/>
  <c r="K124" i="19"/>
  <c r="L124" i="19"/>
  <c r="S119" i="19"/>
  <c r="F124" i="19"/>
  <c r="S127" i="18"/>
  <c r="Z10" i="20"/>
  <c r="M10" i="20" s="1"/>
  <c r="L6" i="20"/>
  <c r="AG7" i="20"/>
  <c r="F11" i="20"/>
  <c r="F155" i="20" s="1"/>
  <c r="G11" i="20"/>
  <c r="G155" i="20" s="1"/>
  <c r="H8" i="20"/>
  <c r="AE23" i="20"/>
  <c r="O23" i="20" s="1"/>
  <c r="AI23" i="20" s="1"/>
  <c r="AE36" i="20"/>
  <c r="O36" i="20" s="1"/>
  <c r="Z36" i="20"/>
  <c r="M36" i="20" s="1"/>
  <c r="AD36" i="20" s="1"/>
  <c r="R45" i="20"/>
  <c r="AC45" i="20" s="1"/>
  <c r="AF15" i="20"/>
  <c r="T15" i="20" s="1"/>
  <c r="AA24" i="20"/>
  <c r="AE28" i="20"/>
  <c r="O28" i="20" s="1"/>
  <c r="AA34" i="20"/>
  <c r="R34" i="20" s="1"/>
  <c r="L19" i="20"/>
  <c r="AB30" i="20"/>
  <c r="AF32" i="20"/>
  <c r="T32" i="20" s="1"/>
  <c r="H34" i="20"/>
  <c r="AE34" i="20" s="1"/>
  <c r="O34" i="20" s="1"/>
  <c r="P34" i="20" s="1"/>
  <c r="AB38" i="20"/>
  <c r="AF42" i="20"/>
  <c r="T42" i="20" s="1"/>
  <c r="AH42" i="20" s="1"/>
  <c r="AF44" i="20"/>
  <c r="T44" i="20" s="1"/>
  <c r="R24" i="20"/>
  <c r="AC24" i="20" s="1"/>
  <c r="AF34" i="20"/>
  <c r="T34" i="20" s="1"/>
  <c r="AH34" i="20" s="1"/>
  <c r="AB44" i="20"/>
  <c r="H45" i="20"/>
  <c r="H21" i="20"/>
  <c r="AG32" i="20"/>
  <c r="R40" i="20"/>
  <c r="S40" i="20" s="1"/>
  <c r="AG42" i="20"/>
  <c r="AB27" i="20"/>
  <c r="AF30" i="20"/>
  <c r="AF40" i="20"/>
  <c r="AA40" i="20"/>
  <c r="AB45" i="20"/>
  <c r="AB21" i="20"/>
  <c r="AG31" i="20"/>
  <c r="AA32" i="20"/>
  <c r="R32" i="20" s="1"/>
  <c r="L36" i="20"/>
  <c r="AB40" i="20"/>
  <c r="AA44" i="20"/>
  <c r="R44" i="20" s="1"/>
  <c r="AC44" i="20" s="1"/>
  <c r="AB47" i="20"/>
  <c r="AA15" i="20"/>
  <c r="R15" i="20" s="1"/>
  <c r="AG18" i="20"/>
  <c r="AB26" i="20"/>
  <c r="AA37" i="20"/>
  <c r="R37" i="20" s="1"/>
  <c r="AE44" i="20"/>
  <c r="O44" i="20" s="1"/>
  <c r="AI44" i="20" s="1"/>
  <c r="AB46" i="20"/>
  <c r="AF38" i="20"/>
  <c r="T38" i="20" s="1"/>
  <c r="AH38" i="20" s="1"/>
  <c r="AG20" i="20"/>
  <c r="R25" i="20"/>
  <c r="S25" i="20" s="1"/>
  <c r="AG38" i="20"/>
  <c r="AG15" i="20"/>
  <c r="AG34" i="20"/>
  <c r="AB20" i="20"/>
  <c r="AG35" i="20"/>
  <c r="AF46" i="20"/>
  <c r="T46" i="20" s="1"/>
  <c r="AA17" i="20"/>
  <c r="R17" i="20" s="1"/>
  <c r="AB22" i="20"/>
  <c r="AB23" i="20"/>
  <c r="AB24" i="20"/>
  <c r="AB29" i="20"/>
  <c r="AF36" i="20"/>
  <c r="T36" i="20" s="1"/>
  <c r="AG46" i="20"/>
  <c r="AE60" i="20"/>
  <c r="O60" i="20" s="1"/>
  <c r="P60" i="20" s="1"/>
  <c r="Z60" i="20"/>
  <c r="M60" i="20" s="1"/>
  <c r="AE57" i="20"/>
  <c r="O57" i="20" s="1"/>
  <c r="P57" i="20" s="1"/>
  <c r="Z57" i="20"/>
  <c r="M57" i="20" s="1"/>
  <c r="N57" i="20" s="1"/>
  <c r="AA69" i="20"/>
  <c r="R69" i="20" s="1"/>
  <c r="AF69" i="20"/>
  <c r="AB55" i="20"/>
  <c r="H53" i="20"/>
  <c r="Z53" i="20" s="1"/>
  <c r="AF60" i="20"/>
  <c r="T60" i="20" s="1"/>
  <c r="U60" i="20" s="1"/>
  <c r="AA60" i="20"/>
  <c r="R60" i="20" s="1"/>
  <c r="AC60" i="20" s="1"/>
  <c r="H67" i="20"/>
  <c r="Z67" i="20" s="1"/>
  <c r="M67" i="20" s="1"/>
  <c r="AE67" i="20"/>
  <c r="O67" i="20" s="1"/>
  <c r="P67" i="20" s="1"/>
  <c r="AG62" i="20"/>
  <c r="AB64" i="20"/>
  <c r="AB71" i="20"/>
  <c r="AG76" i="20"/>
  <c r="AG83" i="20"/>
  <c r="AB52" i="20"/>
  <c r="AB56" i="20"/>
  <c r="H73" i="20"/>
  <c r="AE73" i="20" s="1"/>
  <c r="O73" i="20" s="1"/>
  <c r="AB79" i="20"/>
  <c r="L80" i="20"/>
  <c r="AA81" i="20"/>
  <c r="R81" i="20" s="1"/>
  <c r="S81" i="20" s="1"/>
  <c r="T57" i="20"/>
  <c r="AG69" i="20"/>
  <c r="H65" i="20"/>
  <c r="Z65" i="20" s="1"/>
  <c r="M65" i="20" s="1"/>
  <c r="AG53" i="20"/>
  <c r="AG56" i="20"/>
  <c r="AB57" i="20"/>
  <c r="AA66" i="20"/>
  <c r="R66" i="20" s="1"/>
  <c r="AC66" i="20" s="1"/>
  <c r="AB72" i="20"/>
  <c r="AB81" i="20"/>
  <c r="H56" i="20"/>
  <c r="Z56" i="20" s="1"/>
  <c r="M56" i="20" s="1"/>
  <c r="AD56" i="20" s="1"/>
  <c r="AG54" i="20"/>
  <c r="AG75" i="20"/>
  <c r="L56" i="20"/>
  <c r="AG57" i="20"/>
  <c r="AF59" i="20"/>
  <c r="T59" i="20" s="1"/>
  <c r="AA68" i="20"/>
  <c r="R68" i="20" s="1"/>
  <c r="S68" i="20" s="1"/>
  <c r="AG81" i="20"/>
  <c r="H95" i="20"/>
  <c r="L89" i="20"/>
  <c r="L94" i="20"/>
  <c r="AB94" i="20"/>
  <c r="AG91" i="20"/>
  <c r="AG95" i="20"/>
  <c r="AG94" i="20"/>
  <c r="H89" i="20"/>
  <c r="AE89" i="20" s="1"/>
  <c r="O89" i="20" s="1"/>
  <c r="L91" i="20"/>
  <c r="H91" i="20"/>
  <c r="AE91" i="20" s="1"/>
  <c r="O91" i="20" s="1"/>
  <c r="L102" i="20"/>
  <c r="G105" i="20"/>
  <c r="G159" i="20" s="1"/>
  <c r="AB101" i="20"/>
  <c r="AB104" i="20"/>
  <c r="AA147" i="20"/>
  <c r="E149" i="20"/>
  <c r="E161" i="20" s="1"/>
  <c r="AG147" i="20"/>
  <c r="AB147" i="20"/>
  <c r="L132" i="20"/>
  <c r="AB132" i="20"/>
  <c r="AG124" i="20"/>
  <c r="AF124" i="20"/>
  <c r="T124" i="20" s="1"/>
  <c r="U124" i="20" s="1"/>
  <c r="AE124" i="20"/>
  <c r="O124" i="20" s="1"/>
  <c r="AA113" i="20"/>
  <c r="R113" i="20" s="1"/>
  <c r="AC113" i="20" s="1"/>
  <c r="AG136" i="20"/>
  <c r="AF136" i="20"/>
  <c r="T136" i="20" s="1"/>
  <c r="U136" i="20" s="1"/>
  <c r="AB136" i="20"/>
  <c r="AE107" i="20"/>
  <c r="AB117" i="20"/>
  <c r="L111" i="20"/>
  <c r="Z134" i="20"/>
  <c r="M134" i="20" s="1"/>
  <c r="AE134" i="20"/>
  <c r="O134" i="20" s="1"/>
  <c r="AA126" i="20"/>
  <c r="R126" i="20" s="1"/>
  <c r="AA134" i="20"/>
  <c r="R134" i="20" s="1"/>
  <c r="AC134" i="20" s="1"/>
  <c r="AF134" i="20"/>
  <c r="T134" i="20" s="1"/>
  <c r="AA114" i="20"/>
  <c r="L125" i="20"/>
  <c r="H125" i="20"/>
  <c r="Z125" i="20" s="1"/>
  <c r="M125" i="20" s="1"/>
  <c r="H138" i="20"/>
  <c r="AE138" i="20" s="1"/>
  <c r="O138" i="20" s="1"/>
  <c r="AI138" i="20" s="1"/>
  <c r="G144" i="20"/>
  <c r="G160" i="20" s="1"/>
  <c r="H108" i="20"/>
  <c r="AB114" i="20"/>
  <c r="AB123" i="20"/>
  <c r="AA124" i="20"/>
  <c r="R124" i="20" s="1"/>
  <c r="AA136" i="20"/>
  <c r="R136" i="20" s="1"/>
  <c r="AC136" i="20" s="1"/>
  <c r="AB139" i="20"/>
  <c r="AG114" i="20"/>
  <c r="AA138" i="20"/>
  <c r="R138" i="20" s="1"/>
  <c r="S138" i="20" s="1"/>
  <c r="L114" i="20"/>
  <c r="L123" i="20"/>
  <c r="H133" i="20"/>
  <c r="AE133" i="20" s="1"/>
  <c r="O133" i="20" s="1"/>
  <c r="AB138" i="20"/>
  <c r="AB125" i="20"/>
  <c r="AB126" i="20"/>
  <c r="AG129" i="20"/>
  <c r="AG139" i="20"/>
  <c r="AB108" i="20"/>
  <c r="H122" i="20"/>
  <c r="AG126" i="20"/>
  <c r="AB134" i="20"/>
  <c r="AA118" i="20"/>
  <c r="R118" i="20" s="1"/>
  <c r="AF120" i="20"/>
  <c r="T120" i="20" s="1"/>
  <c r="N124" i="19"/>
  <c r="S115" i="19"/>
  <c r="O124" i="19"/>
  <c r="M124" i="19"/>
  <c r="S120" i="19"/>
  <c r="G124" i="19"/>
  <c r="Q124" i="19"/>
  <c r="H124" i="19"/>
  <c r="R124" i="19"/>
  <c r="S118" i="19"/>
  <c r="I124" i="19"/>
  <c r="K129" i="18"/>
  <c r="S125" i="18"/>
  <c r="N129" i="18"/>
  <c r="O129" i="18"/>
  <c r="L129" i="18"/>
  <c r="P129" i="18"/>
  <c r="G129" i="18"/>
  <c r="Q129" i="18"/>
  <c r="J129" i="18"/>
  <c r="M129" i="18"/>
  <c r="F129" i="18"/>
  <c r="R129" i="18"/>
  <c r="S123" i="18"/>
  <c r="H129" i="18"/>
  <c r="S124" i="18"/>
  <c r="I129" i="18"/>
  <c r="AA9" i="20"/>
  <c r="R9" i="20" s="1"/>
  <c r="AF9" i="20"/>
  <c r="T9" i="20" s="1"/>
  <c r="AA10" i="20"/>
  <c r="R10" i="20" s="1"/>
  <c r="AF10" i="20"/>
  <c r="T10" i="20" s="1"/>
  <c r="T17" i="20"/>
  <c r="AH24" i="20"/>
  <c r="U24" i="20"/>
  <c r="R6" i="20"/>
  <c r="S7" i="20"/>
  <c r="AC7" i="20"/>
  <c r="M22" i="20"/>
  <c r="AH44" i="20"/>
  <c r="U44" i="20"/>
  <c r="AD10" i="20"/>
  <c r="N10" i="20"/>
  <c r="AA31" i="20"/>
  <c r="R31" i="20" s="1"/>
  <c r="AF31" i="20"/>
  <c r="T31" i="20" s="1"/>
  <c r="AA43" i="20"/>
  <c r="AF43" i="20"/>
  <c r="T43" i="20" s="1"/>
  <c r="S19" i="20"/>
  <c r="AC19" i="20"/>
  <c r="N20" i="20"/>
  <c r="AD20" i="20"/>
  <c r="N7" i="20"/>
  <c r="AD7" i="20"/>
  <c r="AA22" i="20"/>
  <c r="R22" i="20" s="1"/>
  <c r="AF22" i="20"/>
  <c r="T22" i="20" s="1"/>
  <c r="AA23" i="20"/>
  <c r="R23" i="20" s="1"/>
  <c r="AF23" i="20"/>
  <c r="T23" i="20" s="1"/>
  <c r="S20" i="20"/>
  <c r="P10" i="20"/>
  <c r="AI10" i="20"/>
  <c r="M9" i="20"/>
  <c r="AF16" i="20"/>
  <c r="AA16" i="20"/>
  <c r="AB6" i="20"/>
  <c r="AE9" i="20"/>
  <c r="O9" i="20" s="1"/>
  <c r="L17" i="20"/>
  <c r="AA18" i="20"/>
  <c r="AB19" i="20"/>
  <c r="AE22" i="20"/>
  <c r="O22" i="20" s="1"/>
  <c r="AG26" i="20"/>
  <c r="H35" i="20"/>
  <c r="AA35" i="20"/>
  <c r="R35" i="20" s="1"/>
  <c r="AB37" i="20"/>
  <c r="L47" i="20"/>
  <c r="AF54" i="20"/>
  <c r="T54" i="20" s="1"/>
  <c r="AA54" i="20"/>
  <c r="R54" i="20" s="1"/>
  <c r="AF55" i="20"/>
  <c r="T55" i="20" s="1"/>
  <c r="L57" i="20"/>
  <c r="AG61" i="20"/>
  <c r="AB61" i="20"/>
  <c r="AA61" i="20"/>
  <c r="R61" i="20" s="1"/>
  <c r="AF67" i="20"/>
  <c r="T67" i="20" s="1"/>
  <c r="AA67" i="20"/>
  <c r="R67" i="20" s="1"/>
  <c r="AA77" i="20"/>
  <c r="R77" i="20" s="1"/>
  <c r="AF77" i="20"/>
  <c r="T77" i="20" s="1"/>
  <c r="Z91" i="20"/>
  <c r="M91" i="20" s="1"/>
  <c r="L29" i="20"/>
  <c r="T29" i="20"/>
  <c r="AE7" i="20"/>
  <c r="O7" i="20" s="1"/>
  <c r="AF8" i="20"/>
  <c r="T8" i="20" s="1"/>
  <c r="AE20" i="20"/>
  <c r="O20" i="20" s="1"/>
  <c r="AF21" i="20"/>
  <c r="T21" i="20" s="1"/>
  <c r="AG29" i="20"/>
  <c r="AB31" i="20"/>
  <c r="L31" i="20"/>
  <c r="L33" i="20"/>
  <c r="AA41" i="20"/>
  <c r="R41" i="20" s="1"/>
  <c r="AG65" i="20"/>
  <c r="AB82" i="20"/>
  <c r="L82" i="20"/>
  <c r="AA89" i="20"/>
  <c r="R89" i="20" s="1"/>
  <c r="AF89" i="20"/>
  <c r="T89" i="20" s="1"/>
  <c r="AF130" i="20"/>
  <c r="T130" i="20" s="1"/>
  <c r="AA130" i="20"/>
  <c r="R130" i="20" s="1"/>
  <c r="L41" i="20"/>
  <c r="AF7" i="20"/>
  <c r="T7" i="20" s="1"/>
  <c r="AB16" i="20"/>
  <c r="AF20" i="20"/>
  <c r="T20" i="20" s="1"/>
  <c r="L24" i="20"/>
  <c r="Z28" i="20"/>
  <c r="M28" i="20" s="1"/>
  <c r="AA33" i="20"/>
  <c r="R33" i="20" s="1"/>
  <c r="U34" i="20"/>
  <c r="AA36" i="20"/>
  <c r="R36" i="20" s="1"/>
  <c r="L39" i="20"/>
  <c r="AB43" i="20"/>
  <c r="L44" i="20"/>
  <c r="H62" i="20"/>
  <c r="L62" i="20"/>
  <c r="AF62" i="20"/>
  <c r="T62" i="20" s="1"/>
  <c r="AA62" i="20"/>
  <c r="R62" i="20" s="1"/>
  <c r="H6" i="20"/>
  <c r="AF6" i="20"/>
  <c r="T6" i="20" s="1"/>
  <c r="L10" i="20"/>
  <c r="D48" i="20"/>
  <c r="H19" i="20"/>
  <c r="AF19" i="20"/>
  <c r="T19" i="20" s="1"/>
  <c r="L23" i="20"/>
  <c r="AA28" i="20"/>
  <c r="R28" i="20" s="1"/>
  <c r="L30" i="20"/>
  <c r="L38" i="20"/>
  <c r="AA39" i="20"/>
  <c r="R39" i="20" s="1"/>
  <c r="H47" i="20"/>
  <c r="D84" i="20"/>
  <c r="L52" i="20"/>
  <c r="G84" i="20"/>
  <c r="G157" i="20" s="1"/>
  <c r="AF71" i="20"/>
  <c r="T71" i="20" s="1"/>
  <c r="AA71" i="20"/>
  <c r="R71" i="20" s="1"/>
  <c r="AA73" i="20"/>
  <c r="R73" i="20" s="1"/>
  <c r="AF73" i="20"/>
  <c r="T73" i="20" s="1"/>
  <c r="AA82" i="20"/>
  <c r="R82" i="20" s="1"/>
  <c r="AF82" i="20"/>
  <c r="T82" i="20" s="1"/>
  <c r="AB103" i="20"/>
  <c r="L103" i="20"/>
  <c r="AF116" i="20"/>
  <c r="T116" i="20" s="1"/>
  <c r="AA116" i="20"/>
  <c r="R116" i="20" s="1"/>
  <c r="AG6" i="20"/>
  <c r="L9" i="20"/>
  <c r="D11" i="20"/>
  <c r="E48" i="20"/>
  <c r="E156" i="20" s="1"/>
  <c r="H18" i="20"/>
  <c r="AG19" i="20"/>
  <c r="L22" i="20"/>
  <c r="H29" i="20"/>
  <c r="AA30" i="20"/>
  <c r="R30" i="20" s="1"/>
  <c r="H32" i="20"/>
  <c r="T33" i="20"/>
  <c r="AF35" i="20"/>
  <c r="T35" i="20" s="1"/>
  <c r="H41" i="20"/>
  <c r="Z42" i="20"/>
  <c r="M42" i="20" s="1"/>
  <c r="AE42" i="20"/>
  <c r="AA47" i="20"/>
  <c r="R47" i="20" s="1"/>
  <c r="E84" i="20"/>
  <c r="E157" i="20" s="1"/>
  <c r="AA52" i="20"/>
  <c r="AF52" i="20"/>
  <c r="T52" i="20" s="1"/>
  <c r="AC56" i="20"/>
  <c r="H64" i="20"/>
  <c r="L66" i="20"/>
  <c r="H66" i="20"/>
  <c r="AB76" i="20"/>
  <c r="E96" i="20"/>
  <c r="E158" i="20" s="1"/>
  <c r="AG88" i="20"/>
  <c r="AE123" i="20"/>
  <c r="Z123" i="20"/>
  <c r="M123" i="20" s="1"/>
  <c r="L8" i="20"/>
  <c r="E11" i="20"/>
  <c r="E155" i="20" s="1"/>
  <c r="F48" i="20"/>
  <c r="F156" i="20" s="1"/>
  <c r="H17" i="20"/>
  <c r="L21" i="20"/>
  <c r="H27" i="20"/>
  <c r="L28" i="20"/>
  <c r="H33" i="20"/>
  <c r="Z40" i="20"/>
  <c r="M40" i="20" s="1"/>
  <c r="AA46" i="20"/>
  <c r="R46" i="20" s="1"/>
  <c r="AF47" i="20"/>
  <c r="T47" i="20" s="1"/>
  <c r="F84" i="20"/>
  <c r="F157" i="20" s="1"/>
  <c r="AB60" i="20"/>
  <c r="L69" i="20"/>
  <c r="AB69" i="20"/>
  <c r="AA75" i="20"/>
  <c r="R75" i="20" s="1"/>
  <c r="L7" i="20"/>
  <c r="G48" i="20"/>
  <c r="G156" i="20" s="1"/>
  <c r="H16" i="20"/>
  <c r="R16" i="20"/>
  <c r="T18" i="20"/>
  <c r="L20" i="20"/>
  <c r="H26" i="20"/>
  <c r="L35" i="20"/>
  <c r="T37" i="20"/>
  <c r="H37" i="20"/>
  <c r="H39" i="20"/>
  <c r="AB41" i="20"/>
  <c r="AF41" i="20"/>
  <c r="T41" i="20" s="1"/>
  <c r="Z45" i="20"/>
  <c r="M45" i="20" s="1"/>
  <c r="AE45" i="20"/>
  <c r="O45" i="20" s="1"/>
  <c r="AG47" i="20"/>
  <c r="AA55" i="20"/>
  <c r="R55" i="20" s="1"/>
  <c r="AF56" i="20"/>
  <c r="T56" i="20" s="1"/>
  <c r="AF64" i="20"/>
  <c r="T64" i="20" s="1"/>
  <c r="T75" i="20"/>
  <c r="H75" i="20"/>
  <c r="L75" i="20"/>
  <c r="N94" i="20"/>
  <c r="AD94" i="20"/>
  <c r="H115" i="20"/>
  <c r="L115" i="20"/>
  <c r="AA169" i="20"/>
  <c r="AH168" i="20"/>
  <c r="AE167" i="20"/>
  <c r="F167" i="20"/>
  <c r="Z169" i="20"/>
  <c r="AG168" i="20"/>
  <c r="AD167" i="20"/>
  <c r="E167" i="20"/>
  <c r="AI169" i="20"/>
  <c r="AF168" i="20"/>
  <c r="G168" i="20"/>
  <c r="AC167" i="20"/>
  <c r="D167" i="20"/>
  <c r="AG169" i="20"/>
  <c r="AD168" i="20"/>
  <c r="E168" i="20"/>
  <c r="AA167" i="20"/>
  <c r="AF169" i="20"/>
  <c r="G169" i="20"/>
  <c r="AC168" i="20"/>
  <c r="D168" i="20"/>
  <c r="Z167" i="20"/>
  <c r="Z168" i="20"/>
  <c r="AG167" i="20"/>
  <c r="AF167" i="20"/>
  <c r="G167" i="20"/>
  <c r="AH169" i="20"/>
  <c r="AB167" i="20"/>
  <c r="AE169" i="20"/>
  <c r="F169" i="20"/>
  <c r="G166" i="20"/>
  <c r="AD169" i="20"/>
  <c r="E169" i="20"/>
  <c r="F166" i="20"/>
  <c r="AA168" i="20"/>
  <c r="AH167" i="20"/>
  <c r="AC169" i="20"/>
  <c r="F168" i="20"/>
  <c r="E166" i="20"/>
  <c r="AB169" i="20"/>
  <c r="AI167" i="20"/>
  <c r="D166" i="20"/>
  <c r="D169" i="20"/>
  <c r="AI168" i="20"/>
  <c r="AE168" i="20"/>
  <c r="AB168" i="20"/>
  <c r="H15" i="20"/>
  <c r="H25" i="20"/>
  <c r="AF26" i="20"/>
  <c r="T26" i="20" s="1"/>
  <c r="AF27" i="20"/>
  <c r="T27" i="20" s="1"/>
  <c r="H30" i="20"/>
  <c r="T30" i="20"/>
  <c r="AB33" i="20"/>
  <c r="AF33" i="20"/>
  <c r="H43" i="20"/>
  <c r="L43" i="20"/>
  <c r="R43" i="20"/>
  <c r="S44" i="20"/>
  <c r="AF45" i="20"/>
  <c r="T45" i="20" s="1"/>
  <c r="H52" i="20"/>
  <c r="L55" i="20"/>
  <c r="H55" i="20"/>
  <c r="AA59" i="20"/>
  <c r="H61" i="20"/>
  <c r="L61" i="20"/>
  <c r="AB62" i="20"/>
  <c r="L63" i="20"/>
  <c r="T63" i="20"/>
  <c r="H63" i="20"/>
  <c r="AF70" i="20"/>
  <c r="T70" i="20" s="1"/>
  <c r="L70" i="20"/>
  <c r="AB70" i="20"/>
  <c r="AA70" i="20"/>
  <c r="R70" i="20" s="1"/>
  <c r="H70" i="20"/>
  <c r="AF76" i="20"/>
  <c r="T76" i="20" s="1"/>
  <c r="AG82" i="20"/>
  <c r="AA99" i="20"/>
  <c r="AF99" i="20"/>
  <c r="AA100" i="20"/>
  <c r="R100" i="20" s="1"/>
  <c r="AF100" i="20"/>
  <c r="T100" i="20" s="1"/>
  <c r="H24" i="20"/>
  <c r="AA26" i="20"/>
  <c r="R26" i="20" s="1"/>
  <c r="AG28" i="20"/>
  <c r="AA38" i="20"/>
  <c r="AB39" i="20"/>
  <c r="AF39" i="20"/>
  <c r="T39" i="20" s="1"/>
  <c r="AA53" i="20"/>
  <c r="R53" i="20" s="1"/>
  <c r="AF53" i="20"/>
  <c r="T53" i="20" s="1"/>
  <c r="AB63" i="20"/>
  <c r="AA63" i="20"/>
  <c r="R63" i="20" s="1"/>
  <c r="AF65" i="20"/>
  <c r="T65" i="20" s="1"/>
  <c r="AA65" i="20"/>
  <c r="R65" i="20" s="1"/>
  <c r="AG71" i="20"/>
  <c r="AE78" i="20"/>
  <c r="O78" i="20" s="1"/>
  <c r="Z78" i="20"/>
  <c r="M78" i="20" s="1"/>
  <c r="U95" i="20"/>
  <c r="O107" i="20"/>
  <c r="AB113" i="20"/>
  <c r="L113" i="20"/>
  <c r="AA83" i="20"/>
  <c r="R83" i="20" s="1"/>
  <c r="AF92" i="20"/>
  <c r="T92" i="20" s="1"/>
  <c r="T40" i="20"/>
  <c r="L42" i="20"/>
  <c r="O42" i="20"/>
  <c r="M53" i="20"/>
  <c r="AB54" i="20"/>
  <c r="AE68" i="20"/>
  <c r="O68" i="20" s="1"/>
  <c r="AF90" i="20"/>
  <c r="T90" i="20" s="1"/>
  <c r="AA90" i="20"/>
  <c r="R90" i="20" s="1"/>
  <c r="AC93" i="20"/>
  <c r="AF110" i="20"/>
  <c r="T110" i="20" s="1"/>
  <c r="AA110" i="20"/>
  <c r="R110" i="20" s="1"/>
  <c r="R38" i="20"/>
  <c r="H38" i="20"/>
  <c r="O40" i="20"/>
  <c r="AG44" i="20"/>
  <c r="O46" i="20"/>
  <c r="AG52" i="20"/>
  <c r="AE77" i="20"/>
  <c r="O77" i="20" s="1"/>
  <c r="AF79" i="20"/>
  <c r="T79" i="20" s="1"/>
  <c r="AA79" i="20"/>
  <c r="R79" i="20" s="1"/>
  <c r="L88" i="20"/>
  <c r="AH95" i="20"/>
  <c r="AG33" i="20"/>
  <c r="AB35" i="20"/>
  <c r="AG39" i="20"/>
  <c r="R42" i="20"/>
  <c r="L54" i="20"/>
  <c r="R59" i="20"/>
  <c r="H59" i="20"/>
  <c r="L59" i="20"/>
  <c r="AF66" i="20"/>
  <c r="T66" i="20" s="1"/>
  <c r="AB67" i="20"/>
  <c r="AB68" i="20"/>
  <c r="AG70" i="20"/>
  <c r="L74" i="20"/>
  <c r="H74" i="20"/>
  <c r="AF80" i="20"/>
  <c r="T80" i="20" s="1"/>
  <c r="AA80" i="20"/>
  <c r="R80" i="20" s="1"/>
  <c r="H90" i="20"/>
  <c r="D96" i="20"/>
  <c r="L93" i="20"/>
  <c r="AB93" i="20"/>
  <c r="H93" i="20"/>
  <c r="AG93" i="20"/>
  <c r="AF109" i="20"/>
  <c r="T109" i="20" s="1"/>
  <c r="AG141" i="20"/>
  <c r="AA141" i="20"/>
  <c r="R141" i="20" s="1"/>
  <c r="AB141" i="20"/>
  <c r="L45" i="20"/>
  <c r="AB65" i="20"/>
  <c r="L65" i="20"/>
  <c r="AG68" i="20"/>
  <c r="L71" i="20"/>
  <c r="H71" i="20"/>
  <c r="AB74" i="20"/>
  <c r="AB83" i="20"/>
  <c r="L83" i="20"/>
  <c r="AA88" i="20"/>
  <c r="AF88" i="20"/>
  <c r="T88" i="20" s="1"/>
  <c r="AE100" i="20"/>
  <c r="O100" i="20" s="1"/>
  <c r="Z100" i="20"/>
  <c r="M100" i="20" s="1"/>
  <c r="Z107" i="20"/>
  <c r="M107" i="20" s="1"/>
  <c r="AA127" i="20"/>
  <c r="R127" i="20" s="1"/>
  <c r="AF127" i="20"/>
  <c r="T127" i="20" s="1"/>
  <c r="AB129" i="20"/>
  <c r="L129" i="20"/>
  <c r="AA108" i="20"/>
  <c r="R108" i="20" s="1"/>
  <c r="AF108" i="20"/>
  <c r="T108" i="20" s="1"/>
  <c r="AB109" i="20"/>
  <c r="L109" i="20"/>
  <c r="AH114" i="20"/>
  <c r="AA76" i="20"/>
  <c r="R76" i="20" s="1"/>
  <c r="AB78" i="20"/>
  <c r="L78" i="20"/>
  <c r="L81" i="20"/>
  <c r="H81" i="20"/>
  <c r="G96" i="20"/>
  <c r="G158" i="20" s="1"/>
  <c r="Z95" i="20"/>
  <c r="M95" i="20" s="1"/>
  <c r="AE95" i="20"/>
  <c r="O95" i="20" s="1"/>
  <c r="E105" i="20"/>
  <c r="E159" i="20" s="1"/>
  <c r="H99" i="20"/>
  <c r="L99" i="20"/>
  <c r="AB34" i="20"/>
  <c r="AG63" i="20"/>
  <c r="T69" i="20"/>
  <c r="H69" i="20"/>
  <c r="AA72" i="20"/>
  <c r="R72" i="20" s="1"/>
  <c r="AF72" i="20"/>
  <c r="T72" i="20" s="1"/>
  <c r="AF74" i="20"/>
  <c r="T74" i="20" s="1"/>
  <c r="AA74" i="20"/>
  <c r="R74" i="20" s="1"/>
  <c r="L79" i="20"/>
  <c r="H79" i="20"/>
  <c r="H103" i="20"/>
  <c r="H117" i="20"/>
  <c r="L117" i="20"/>
  <c r="T117" i="20"/>
  <c r="AF104" i="20"/>
  <c r="T104" i="20" s="1"/>
  <c r="AA104" i="20"/>
  <c r="R104" i="20" s="1"/>
  <c r="AA107" i="20"/>
  <c r="AG119" i="20"/>
  <c r="H119" i="20"/>
  <c r="AB135" i="20"/>
  <c r="L135" i="20"/>
  <c r="L77" i="20"/>
  <c r="AB77" i="20"/>
  <c r="AA78" i="20"/>
  <c r="R78" i="20" s="1"/>
  <c r="AF81" i="20"/>
  <c r="T81" i="20" s="1"/>
  <c r="F96" i="20"/>
  <c r="F158" i="20" s="1"/>
  <c r="AA91" i="20"/>
  <c r="R91" i="20" s="1"/>
  <c r="AF93" i="20"/>
  <c r="T93" i="20" s="1"/>
  <c r="AF94" i="20"/>
  <c r="T94" i="20" s="1"/>
  <c r="AA94" i="20"/>
  <c r="R94" i="20" s="1"/>
  <c r="F105" i="20"/>
  <c r="F159" i="20" s="1"/>
  <c r="H104" i="20"/>
  <c r="L104" i="20"/>
  <c r="AF107" i="20"/>
  <c r="T107" i="20" s="1"/>
  <c r="AA125" i="20"/>
  <c r="R125" i="20" s="1"/>
  <c r="AF125" i="20"/>
  <c r="T125" i="20" s="1"/>
  <c r="L76" i="20"/>
  <c r="R92" i="20"/>
  <c r="H92" i="20"/>
  <c r="Z110" i="20"/>
  <c r="M110" i="20" s="1"/>
  <c r="AE110" i="20"/>
  <c r="O110" i="20" s="1"/>
  <c r="AB115" i="20"/>
  <c r="AA115" i="20"/>
  <c r="R115" i="20" s="1"/>
  <c r="AF115" i="20"/>
  <c r="T115" i="20" s="1"/>
  <c r="AA128" i="20"/>
  <c r="R128" i="20" s="1"/>
  <c r="AF128" i="20"/>
  <c r="T128" i="20" s="1"/>
  <c r="AF132" i="20"/>
  <c r="T132" i="20" s="1"/>
  <c r="AA132" i="20"/>
  <c r="AB137" i="20"/>
  <c r="L137" i="20"/>
  <c r="H72" i="20"/>
  <c r="H76" i="20"/>
  <c r="H82" i="20"/>
  <c r="H88" i="20"/>
  <c r="AB91" i="20"/>
  <c r="L95" i="20"/>
  <c r="L101" i="20"/>
  <c r="H102" i="20"/>
  <c r="AG104" i="20"/>
  <c r="D105" i="20"/>
  <c r="AE113" i="20"/>
  <c r="O113" i="20" s="1"/>
  <c r="Z113" i="20"/>
  <c r="M113" i="20" s="1"/>
  <c r="H114" i="20"/>
  <c r="R114" i="20"/>
  <c r="AA119" i="20"/>
  <c r="R119" i="20" s="1"/>
  <c r="AF119" i="20"/>
  <c r="T119" i="20" s="1"/>
  <c r="AA123" i="20"/>
  <c r="R123" i="20" s="1"/>
  <c r="AF123" i="20"/>
  <c r="T123" i="20" s="1"/>
  <c r="L127" i="20"/>
  <c r="H127" i="20"/>
  <c r="H130" i="20"/>
  <c r="L130" i="20"/>
  <c r="AF140" i="20"/>
  <c r="T140" i="20" s="1"/>
  <c r="AB140" i="20"/>
  <c r="AA140" i="20"/>
  <c r="AH147" i="20"/>
  <c r="U147" i="20"/>
  <c r="L108" i="20"/>
  <c r="AG130" i="20"/>
  <c r="AB130" i="20"/>
  <c r="AG131" i="20"/>
  <c r="AF131" i="20"/>
  <c r="T131" i="20" s="1"/>
  <c r="H131" i="20"/>
  <c r="AF118" i="20"/>
  <c r="T118" i="20" s="1"/>
  <c r="AE135" i="20"/>
  <c r="O135" i="20" s="1"/>
  <c r="Z135" i="20"/>
  <c r="M135" i="20" s="1"/>
  <c r="L92" i="20"/>
  <c r="H101" i="20"/>
  <c r="AG103" i="20"/>
  <c r="U112" i="20"/>
  <c r="AH112" i="20"/>
  <c r="AE125" i="20"/>
  <c r="O125" i="20" s="1"/>
  <c r="AF135" i="20"/>
  <c r="T135" i="20" s="1"/>
  <c r="AA135" i="20"/>
  <c r="R135" i="20" s="1"/>
  <c r="G149" i="20"/>
  <c r="G161" i="20" s="1"/>
  <c r="AA146" i="20"/>
  <c r="AG78" i="20"/>
  <c r="H80" i="20"/>
  <c r="AF91" i="20"/>
  <c r="T91" i="20" s="1"/>
  <c r="AA95" i="20"/>
  <c r="R95" i="20" s="1"/>
  <c r="E144" i="20"/>
  <c r="E160" i="20" s="1"/>
  <c r="AB107" i="20"/>
  <c r="AF113" i="20"/>
  <c r="T113" i="20" s="1"/>
  <c r="AG118" i="20"/>
  <c r="AB118" i="20"/>
  <c r="H118" i="20"/>
  <c r="L119" i="20"/>
  <c r="L126" i="20"/>
  <c r="T126" i="20"/>
  <c r="H126" i="20"/>
  <c r="AE128" i="20"/>
  <c r="O128" i="20" s="1"/>
  <c r="L140" i="20"/>
  <c r="H140" i="20"/>
  <c r="L141" i="20"/>
  <c r="H141" i="20"/>
  <c r="D144" i="20"/>
  <c r="L107" i="20"/>
  <c r="Z120" i="20"/>
  <c r="M120" i="20" s="1"/>
  <c r="AE120" i="20"/>
  <c r="O120" i="20" s="1"/>
  <c r="AF122" i="20"/>
  <c r="T122" i="20" s="1"/>
  <c r="AG127" i="20"/>
  <c r="AF129" i="20"/>
  <c r="T129" i="20" s="1"/>
  <c r="AA129" i="20"/>
  <c r="R129" i="20" s="1"/>
  <c r="AB99" i="20"/>
  <c r="F144" i="20"/>
  <c r="F160" i="20" s="1"/>
  <c r="H111" i="20"/>
  <c r="L112" i="20"/>
  <c r="AA112" i="20"/>
  <c r="R112" i="20" s="1"/>
  <c r="AB119" i="20"/>
  <c r="L121" i="20"/>
  <c r="H121" i="20"/>
  <c r="AA121" i="20"/>
  <c r="R121" i="20" s="1"/>
  <c r="L118" i="20"/>
  <c r="S122" i="20"/>
  <c r="AG138" i="20"/>
  <c r="Z143" i="20"/>
  <c r="AE143" i="20"/>
  <c r="O143" i="20" s="1"/>
  <c r="AB116" i="20"/>
  <c r="L116" i="20"/>
  <c r="AB122" i="20"/>
  <c r="L122" i="20"/>
  <c r="AC124" i="20"/>
  <c r="S124" i="20"/>
  <c r="R140" i="20"/>
  <c r="AG92" i="20"/>
  <c r="AB95" i="20"/>
  <c r="AB100" i="20"/>
  <c r="AA101" i="20"/>
  <c r="R101" i="20" s="1"/>
  <c r="AF102" i="20"/>
  <c r="T102" i="20" s="1"/>
  <c r="AA102" i="20"/>
  <c r="R102" i="20" s="1"/>
  <c r="AF103" i="20"/>
  <c r="T103" i="20" s="1"/>
  <c r="AA103" i="20"/>
  <c r="R103" i="20" s="1"/>
  <c r="H112" i="20"/>
  <c r="AF121" i="20"/>
  <c r="T121" i="20" s="1"/>
  <c r="AB124" i="20"/>
  <c r="L124" i="20"/>
  <c r="AB148" i="20"/>
  <c r="L148" i="20"/>
  <c r="AB128" i="20"/>
  <c r="L128" i="20"/>
  <c r="AA111" i="20"/>
  <c r="R111" i="20" s="1"/>
  <c r="AF111" i="20"/>
  <c r="T111" i="20" s="1"/>
  <c r="L120" i="20"/>
  <c r="O123" i="20"/>
  <c r="AB127" i="20"/>
  <c r="AA131" i="20"/>
  <c r="R131" i="20" s="1"/>
  <c r="AE136" i="20"/>
  <c r="O136" i="20" s="1"/>
  <c r="Z136" i="20"/>
  <c r="M136" i="20" s="1"/>
  <c r="AE147" i="20"/>
  <c r="O147" i="20" s="1"/>
  <c r="Z147" i="20"/>
  <c r="M147" i="20" s="1"/>
  <c r="L110" i="20"/>
  <c r="AB112" i="20"/>
  <c r="AB131" i="20"/>
  <c r="AA133" i="20"/>
  <c r="R133" i="20" s="1"/>
  <c r="S136" i="20"/>
  <c r="AF139" i="20"/>
  <c r="T139" i="20" s="1"/>
  <c r="AA139" i="20"/>
  <c r="R139" i="20" s="1"/>
  <c r="T146" i="20"/>
  <c r="H116" i="20"/>
  <c r="R120" i="20"/>
  <c r="AF137" i="20"/>
  <c r="T137" i="20" s="1"/>
  <c r="AA137" i="20"/>
  <c r="R137" i="20" s="1"/>
  <c r="H139" i="20"/>
  <c r="L139" i="20"/>
  <c r="AH143" i="20"/>
  <c r="U143" i="20"/>
  <c r="AF148" i="20"/>
  <c r="T148" i="20" s="1"/>
  <c r="AA148" i="20"/>
  <c r="R148" i="20" s="1"/>
  <c r="AG142" i="20"/>
  <c r="L147" i="20"/>
  <c r="AF141" i="20"/>
  <c r="T141" i="20" s="1"/>
  <c r="Z146" i="20"/>
  <c r="AE146" i="20"/>
  <c r="R132" i="20"/>
  <c r="H132" i="20"/>
  <c r="L131" i="20"/>
  <c r="M143" i="20"/>
  <c r="AA143" i="20"/>
  <c r="R143" i="20" s="1"/>
  <c r="AB146" i="20"/>
  <c r="L146" i="20"/>
  <c r="AG149" i="20"/>
  <c r="AB133" i="20"/>
  <c r="L136" i="20"/>
  <c r="AG140" i="20"/>
  <c r="H129" i="20"/>
  <c r="AG133" i="20"/>
  <c r="AF138" i="20"/>
  <c r="T138" i="20" s="1"/>
  <c r="L142" i="20"/>
  <c r="H142" i="20"/>
  <c r="AA142" i="20"/>
  <c r="R142" i="20" s="1"/>
  <c r="AF142" i="20"/>
  <c r="T142" i="20" s="1"/>
  <c r="R147" i="20"/>
  <c r="D149" i="20"/>
  <c r="L143" i="20"/>
  <c r="H137" i="20"/>
  <c r="H148" i="20"/>
  <c r="G83" i="17"/>
  <c r="G143" i="17"/>
  <c r="F169" i="17"/>
  <c r="E169" i="17"/>
  <c r="D169" i="17"/>
  <c r="AD124" i="20" l="1"/>
  <c r="N124" i="20"/>
  <c r="AH124" i="20"/>
  <c r="AH133" i="20"/>
  <c r="S109" i="20"/>
  <c r="S57" i="20"/>
  <c r="S60" i="20"/>
  <c r="AD68" i="20"/>
  <c r="AI91" i="20"/>
  <c r="P91" i="20"/>
  <c r="AC138" i="20"/>
  <c r="AG11" i="20"/>
  <c r="AI34" i="20"/>
  <c r="Z54" i="20"/>
  <c r="M54" i="20" s="1"/>
  <c r="N54" i="20" s="1"/>
  <c r="S8" i="20"/>
  <c r="AB105" i="20"/>
  <c r="AB159" i="20" s="1"/>
  <c r="P23" i="20"/>
  <c r="AB11" i="20"/>
  <c r="AB155" i="20" s="1"/>
  <c r="S21" i="20"/>
  <c r="AH136" i="20"/>
  <c r="Z138" i="20"/>
  <c r="M138" i="20" s="1"/>
  <c r="P138" i="20"/>
  <c r="AE94" i="20"/>
  <c r="O94" i="20" s="1"/>
  <c r="P94" i="20" s="1"/>
  <c r="Z46" i="20"/>
  <c r="M46" i="20" s="1"/>
  <c r="N36" i="20"/>
  <c r="AB96" i="20"/>
  <c r="AB158" i="20" s="1"/>
  <c r="N44" i="20"/>
  <c r="AC68" i="20"/>
  <c r="Z73" i="20"/>
  <c r="M73" i="20" s="1"/>
  <c r="AH78" i="20"/>
  <c r="AH60" i="20"/>
  <c r="AD67" i="20"/>
  <c r="N67" i="20"/>
  <c r="Z83" i="20"/>
  <c r="M83" i="20" s="1"/>
  <c r="N83" i="20" s="1"/>
  <c r="N56" i="20"/>
  <c r="AI57" i="20"/>
  <c r="AC81" i="20"/>
  <c r="AE56" i="20"/>
  <c r="O56" i="20" s="1"/>
  <c r="P56" i="20" s="1"/>
  <c r="AH83" i="20"/>
  <c r="AE53" i="20"/>
  <c r="O53" i="20" s="1"/>
  <c r="AI53" i="20" s="1"/>
  <c r="AI60" i="20"/>
  <c r="U68" i="20"/>
  <c r="AD23" i="20"/>
  <c r="N23" i="20"/>
  <c r="AG48" i="20"/>
  <c r="K48" i="20" s="1"/>
  <c r="K156" i="20" s="1"/>
  <c r="Z31" i="20"/>
  <c r="M31" i="20" s="1"/>
  <c r="N31" i="20" s="1"/>
  <c r="S24" i="20"/>
  <c r="Z34" i="20"/>
  <c r="M34" i="20" s="1"/>
  <c r="AD34" i="20" s="1"/>
  <c r="S124" i="19"/>
  <c r="S129" i="18"/>
  <c r="Z8" i="20"/>
  <c r="M8" i="20" s="1"/>
  <c r="N8" i="20" s="1"/>
  <c r="AE8" i="20"/>
  <c r="O8" i="20" s="1"/>
  <c r="AH46" i="20"/>
  <c r="U46" i="20"/>
  <c r="AB48" i="20"/>
  <c r="AB156" i="20" s="1"/>
  <c r="AA48" i="20"/>
  <c r="AA156" i="20" s="1"/>
  <c r="U42" i="20"/>
  <c r="Z21" i="20"/>
  <c r="M21" i="20" s="1"/>
  <c r="N21" i="20" s="1"/>
  <c r="AE21" i="20"/>
  <c r="O21" i="20" s="1"/>
  <c r="S45" i="20"/>
  <c r="AC40" i="20"/>
  <c r="AC25" i="20"/>
  <c r="U38" i="20"/>
  <c r="AC34" i="20"/>
  <c r="S34" i="20"/>
  <c r="P44" i="20"/>
  <c r="AH36" i="20"/>
  <c r="U36" i="20"/>
  <c r="AI73" i="20"/>
  <c r="P73" i="20"/>
  <c r="AD57" i="20"/>
  <c r="AH57" i="20"/>
  <c r="U57" i="20"/>
  <c r="AE65" i="20"/>
  <c r="O65" i="20" s="1"/>
  <c r="AI65" i="20" s="1"/>
  <c r="AB84" i="20"/>
  <c r="AB157" i="20" s="1"/>
  <c r="AI67" i="20"/>
  <c r="S66" i="20"/>
  <c r="AA84" i="20"/>
  <c r="AA157" i="20" s="1"/>
  <c r="U59" i="20"/>
  <c r="AH59" i="20"/>
  <c r="Z89" i="20"/>
  <c r="M89" i="20" s="1"/>
  <c r="AD89" i="20" s="1"/>
  <c r="AG105" i="20"/>
  <c r="K105" i="20" s="1"/>
  <c r="K159" i="20" s="1"/>
  <c r="AB166" i="20"/>
  <c r="J166" i="20" s="1"/>
  <c r="L166" i="20" s="1"/>
  <c r="AG166" i="20"/>
  <c r="K166" i="20" s="1"/>
  <c r="AB149" i="20"/>
  <c r="AF149" i="20"/>
  <c r="AF161" i="20" s="1"/>
  <c r="R167" i="20"/>
  <c r="Q167" i="20" s="1"/>
  <c r="T168" i="20"/>
  <c r="G162" i="20"/>
  <c r="P133" i="20"/>
  <c r="AI133" i="20"/>
  <c r="AH120" i="20"/>
  <c r="U120" i="20"/>
  <c r="Z108" i="20"/>
  <c r="M108" i="20" s="1"/>
  <c r="AE108" i="20"/>
  <c r="O108" i="20" s="1"/>
  <c r="R168" i="20"/>
  <c r="Q168" i="20" s="1"/>
  <c r="O169" i="20"/>
  <c r="Z122" i="20"/>
  <c r="M122" i="20" s="1"/>
  <c r="AE122" i="20"/>
  <c r="O122" i="20" s="1"/>
  <c r="S134" i="20"/>
  <c r="AG144" i="20"/>
  <c r="K144" i="20" s="1"/>
  <c r="K160" i="20" s="1"/>
  <c r="S113" i="20"/>
  <c r="T169" i="20"/>
  <c r="F162" i="20"/>
  <c r="Z133" i="20"/>
  <c r="M133" i="20" s="1"/>
  <c r="J168" i="20"/>
  <c r="L168" i="20" s="1"/>
  <c r="T167" i="20"/>
  <c r="O168" i="20"/>
  <c r="S130" i="20"/>
  <c r="AC130" i="20"/>
  <c r="P147" i="20"/>
  <c r="AI147" i="20"/>
  <c r="AH76" i="20"/>
  <c r="U76" i="20"/>
  <c r="AD136" i="20"/>
  <c r="N136" i="20"/>
  <c r="U140" i="20"/>
  <c r="AH140" i="20"/>
  <c r="U130" i="20"/>
  <c r="AH130" i="20"/>
  <c r="AH93" i="20"/>
  <c r="U93" i="20"/>
  <c r="AI100" i="20"/>
  <c r="P100" i="20"/>
  <c r="AC82" i="20"/>
  <c r="S82" i="20"/>
  <c r="P113" i="20"/>
  <c r="AI113" i="20"/>
  <c r="U81" i="20"/>
  <c r="AH81" i="20"/>
  <c r="U41" i="20"/>
  <c r="AH41" i="20"/>
  <c r="P136" i="20"/>
  <c r="AI136" i="20"/>
  <c r="AC33" i="20"/>
  <c r="S33" i="20"/>
  <c r="S115" i="20"/>
  <c r="AC115" i="20"/>
  <c r="AC90" i="20"/>
  <c r="S90" i="20"/>
  <c r="U39" i="20"/>
  <c r="AH39" i="20"/>
  <c r="U47" i="20"/>
  <c r="AH47" i="20"/>
  <c r="U19" i="20"/>
  <c r="AH19" i="20"/>
  <c r="AH82" i="20"/>
  <c r="U82" i="20"/>
  <c r="U102" i="20"/>
  <c r="AH102" i="20"/>
  <c r="N28" i="20"/>
  <c r="AD28" i="20"/>
  <c r="U104" i="20"/>
  <c r="AH104" i="20"/>
  <c r="AH66" i="20"/>
  <c r="U66" i="20"/>
  <c r="U90" i="20"/>
  <c r="AH90" i="20"/>
  <c r="AC55" i="20"/>
  <c r="S55" i="20"/>
  <c r="S102" i="20"/>
  <c r="AC102" i="20"/>
  <c r="AC75" i="20"/>
  <c r="S75" i="20"/>
  <c r="AD113" i="20"/>
  <c r="N113" i="20"/>
  <c r="S39" i="20"/>
  <c r="AC39" i="20"/>
  <c r="U115" i="20"/>
  <c r="AH115" i="20"/>
  <c r="S142" i="20"/>
  <c r="AC142" i="20"/>
  <c r="AH111" i="20"/>
  <c r="U111" i="20"/>
  <c r="P110" i="20"/>
  <c r="AI110" i="20"/>
  <c r="S63" i="20"/>
  <c r="AC63" i="20"/>
  <c r="AH27" i="20"/>
  <c r="U27" i="20"/>
  <c r="AG156" i="20"/>
  <c r="U55" i="20"/>
  <c r="AH55" i="20"/>
  <c r="AH118" i="20"/>
  <c r="U118" i="20"/>
  <c r="AH74" i="20"/>
  <c r="U74" i="20"/>
  <c r="S26" i="20"/>
  <c r="AC26" i="20"/>
  <c r="AC129" i="20"/>
  <c r="S129" i="20"/>
  <c r="U141" i="20"/>
  <c r="AH141" i="20"/>
  <c r="AH139" i="20"/>
  <c r="U139" i="20"/>
  <c r="AD147" i="20"/>
  <c r="N147" i="20"/>
  <c r="S111" i="20"/>
  <c r="AC111" i="20"/>
  <c r="S103" i="20"/>
  <c r="AC103" i="20"/>
  <c r="P120" i="20"/>
  <c r="AI120" i="20"/>
  <c r="U26" i="20"/>
  <c r="AH26" i="20"/>
  <c r="S62" i="20"/>
  <c r="AC62" i="20"/>
  <c r="Z112" i="20"/>
  <c r="M112" i="20" s="1"/>
  <c r="AE112" i="20"/>
  <c r="O112" i="20" s="1"/>
  <c r="AH126" i="20"/>
  <c r="U126" i="20"/>
  <c r="AE99" i="20"/>
  <c r="Z99" i="20"/>
  <c r="S28" i="20"/>
  <c r="AC28" i="20"/>
  <c r="P22" i="20"/>
  <c r="AI22" i="20"/>
  <c r="S10" i="20"/>
  <c r="AC10" i="20"/>
  <c r="AE72" i="20"/>
  <c r="O72" i="20" s="1"/>
  <c r="Z72" i="20"/>
  <c r="M72" i="20" s="1"/>
  <c r="Z30" i="20"/>
  <c r="M30" i="20" s="1"/>
  <c r="AE30" i="20"/>
  <c r="O30" i="20" s="1"/>
  <c r="R52" i="20"/>
  <c r="U9" i="20"/>
  <c r="AH9" i="20"/>
  <c r="AE137" i="20"/>
  <c r="O137" i="20" s="1"/>
  <c r="Z137" i="20"/>
  <c r="M137" i="20" s="1"/>
  <c r="S137" i="20"/>
  <c r="AC137" i="20"/>
  <c r="AE116" i="20"/>
  <c r="O116" i="20" s="1"/>
  <c r="Z116" i="20"/>
  <c r="M116" i="20" s="1"/>
  <c r="AF144" i="20"/>
  <c r="AF160" i="20" s="1"/>
  <c r="AE69" i="20"/>
  <c r="O69" i="20" s="1"/>
  <c r="Z69" i="20"/>
  <c r="M69" i="20" s="1"/>
  <c r="U28" i="20"/>
  <c r="AH28" i="20"/>
  <c r="S148" i="20"/>
  <c r="AC148" i="20"/>
  <c r="AE129" i="20"/>
  <c r="O129" i="20" s="1"/>
  <c r="Z129" i="20"/>
  <c r="M129" i="20" s="1"/>
  <c r="S143" i="20"/>
  <c r="AC143" i="20"/>
  <c r="M146" i="20"/>
  <c r="Z121" i="20"/>
  <c r="M121" i="20" s="1"/>
  <c r="AE121" i="20"/>
  <c r="O121" i="20" s="1"/>
  <c r="Z126" i="20"/>
  <c r="M126" i="20" s="1"/>
  <c r="AE126" i="20"/>
  <c r="O126" i="20" s="1"/>
  <c r="U101" i="20"/>
  <c r="AH101" i="20"/>
  <c r="P135" i="20"/>
  <c r="AI135" i="20"/>
  <c r="Z127" i="20"/>
  <c r="M127" i="20" s="1"/>
  <c r="AE127" i="20"/>
  <c r="O127" i="20" s="1"/>
  <c r="U73" i="20"/>
  <c r="AH73" i="20"/>
  <c r="AC94" i="20"/>
  <c r="S94" i="20"/>
  <c r="U80" i="20"/>
  <c r="AH80" i="20"/>
  <c r="P46" i="20"/>
  <c r="AI46" i="20"/>
  <c r="S46" i="20"/>
  <c r="AC46" i="20"/>
  <c r="S83" i="20"/>
  <c r="AC83" i="20"/>
  <c r="R169" i="20"/>
  <c r="H168" i="20"/>
  <c r="H167" i="20"/>
  <c r="AE16" i="20"/>
  <c r="O16" i="20" s="1"/>
  <c r="Z16" i="20"/>
  <c r="M16" i="20" s="1"/>
  <c r="AC30" i="20"/>
  <c r="S30" i="20"/>
  <c r="S17" i="20"/>
  <c r="AC17" i="20"/>
  <c r="AF84" i="20"/>
  <c r="AF157" i="20" s="1"/>
  <c r="U33" i="20"/>
  <c r="AH33" i="20"/>
  <c r="R18" i="20"/>
  <c r="AC29" i="20"/>
  <c r="S29" i="20"/>
  <c r="AD65" i="20"/>
  <c r="N65" i="20"/>
  <c r="U25" i="20"/>
  <c r="AH25" i="20"/>
  <c r="AF48" i="20"/>
  <c r="AF156" i="20" s="1"/>
  <c r="AC23" i="20"/>
  <c r="S23" i="20"/>
  <c r="AD22" i="20"/>
  <c r="N22" i="20"/>
  <c r="AA11" i="20"/>
  <c r="AA155" i="20" s="1"/>
  <c r="U10" i="20"/>
  <c r="AH10" i="20"/>
  <c r="U127" i="20"/>
  <c r="AH127" i="20"/>
  <c r="U125" i="20"/>
  <c r="AH125" i="20"/>
  <c r="AH103" i="20"/>
  <c r="U103" i="20"/>
  <c r="AE74" i="20"/>
  <c r="O74" i="20" s="1"/>
  <c r="Z74" i="20"/>
  <c r="M74" i="20" s="1"/>
  <c r="AH43" i="20"/>
  <c r="U43" i="20"/>
  <c r="AE70" i="20"/>
  <c r="O70" i="20" s="1"/>
  <c r="Z70" i="20"/>
  <c r="M70" i="20" s="1"/>
  <c r="U30" i="20"/>
  <c r="AH30" i="20"/>
  <c r="AH32" i="20"/>
  <c r="U32" i="20"/>
  <c r="U142" i="20"/>
  <c r="AH142" i="20"/>
  <c r="AE114" i="20"/>
  <c r="O114" i="20" s="1"/>
  <c r="Z114" i="20"/>
  <c r="M114" i="20" s="1"/>
  <c r="AC53" i="20"/>
  <c r="S53" i="20"/>
  <c r="Z52" i="20"/>
  <c r="AE52" i="20"/>
  <c r="AC22" i="20"/>
  <c r="S22" i="20"/>
  <c r="AB144" i="20"/>
  <c r="S91" i="20"/>
  <c r="AC91" i="20"/>
  <c r="S127" i="20"/>
  <c r="AC127" i="20"/>
  <c r="AH100" i="20"/>
  <c r="U100" i="20"/>
  <c r="AC61" i="20"/>
  <c r="S61" i="20"/>
  <c r="D157" i="20"/>
  <c r="H84" i="20"/>
  <c r="H157" i="20" s="1"/>
  <c r="AI20" i="20"/>
  <c r="P20" i="20"/>
  <c r="AC116" i="20"/>
  <c r="S116" i="20"/>
  <c r="Z88" i="20"/>
  <c r="AE88" i="20"/>
  <c r="N95" i="20"/>
  <c r="AD95" i="20"/>
  <c r="AI83" i="20"/>
  <c r="P83" i="20"/>
  <c r="AC100" i="20"/>
  <c r="S100" i="20"/>
  <c r="Z19" i="20"/>
  <c r="M19" i="20" s="1"/>
  <c r="AE19" i="20"/>
  <c r="O19" i="20" s="1"/>
  <c r="AI134" i="20"/>
  <c r="P134" i="20"/>
  <c r="P124" i="20"/>
  <c r="AI124" i="20"/>
  <c r="D160" i="20"/>
  <c r="H144" i="20"/>
  <c r="H160" i="20" s="1"/>
  <c r="Z118" i="20"/>
  <c r="M118" i="20" s="1"/>
  <c r="AE118" i="20"/>
  <c r="O118" i="20" s="1"/>
  <c r="S95" i="20"/>
  <c r="AC95" i="20"/>
  <c r="AC123" i="20"/>
  <c r="S123" i="20"/>
  <c r="D159" i="20"/>
  <c r="H105" i="20"/>
  <c r="H159" i="20" s="1"/>
  <c r="Z82" i="20"/>
  <c r="M82" i="20" s="1"/>
  <c r="AE82" i="20"/>
  <c r="O82" i="20" s="1"/>
  <c r="Z92" i="20"/>
  <c r="M92" i="20" s="1"/>
  <c r="AE92" i="20"/>
  <c r="O92" i="20" s="1"/>
  <c r="AA144" i="20"/>
  <c r="AA160" i="20" s="1"/>
  <c r="R107" i="20"/>
  <c r="AH69" i="20"/>
  <c r="U69" i="20"/>
  <c r="AD100" i="20"/>
  <c r="N100" i="20"/>
  <c r="Z71" i="20"/>
  <c r="M71" i="20" s="1"/>
  <c r="AE71" i="20"/>
  <c r="O71" i="20" s="1"/>
  <c r="AC79" i="20"/>
  <c r="S79" i="20"/>
  <c r="S38" i="20"/>
  <c r="AC38" i="20"/>
  <c r="P68" i="20"/>
  <c r="AI68" i="20"/>
  <c r="AF105" i="20"/>
  <c r="AF159" i="20" s="1"/>
  <c r="T99" i="20"/>
  <c r="U70" i="20"/>
  <c r="AH70" i="20"/>
  <c r="S43" i="20"/>
  <c r="AC43" i="20"/>
  <c r="H166" i="20"/>
  <c r="AA166" i="20"/>
  <c r="AE75" i="20"/>
  <c r="O75" i="20" s="1"/>
  <c r="Z75" i="20"/>
  <c r="M75" i="20" s="1"/>
  <c r="AE26" i="20"/>
  <c r="O26" i="20" s="1"/>
  <c r="Z26" i="20"/>
  <c r="M26" i="20" s="1"/>
  <c r="U6" i="20"/>
  <c r="AH6" i="20"/>
  <c r="S73" i="20"/>
  <c r="AC73" i="20"/>
  <c r="D156" i="20"/>
  <c r="H48" i="20"/>
  <c r="H156" i="20" s="1"/>
  <c r="U8" i="20"/>
  <c r="AH8" i="20"/>
  <c r="AH77" i="20"/>
  <c r="U77" i="20"/>
  <c r="AC54" i="20"/>
  <c r="S54" i="20"/>
  <c r="U35" i="20"/>
  <c r="AH35" i="20"/>
  <c r="T16" i="20"/>
  <c r="AC120" i="20"/>
  <c r="S120" i="20"/>
  <c r="U121" i="20"/>
  <c r="AH121" i="20"/>
  <c r="S114" i="20"/>
  <c r="AC114" i="20"/>
  <c r="P42" i="20"/>
  <c r="AI42" i="20"/>
  <c r="AE37" i="20"/>
  <c r="O37" i="20" s="1"/>
  <c r="Z37" i="20"/>
  <c r="M37" i="20" s="1"/>
  <c r="U22" i="20"/>
  <c r="AH22" i="20"/>
  <c r="AE148" i="20"/>
  <c r="O148" i="20" s="1"/>
  <c r="Z148" i="20"/>
  <c r="M148" i="20" s="1"/>
  <c r="P109" i="20"/>
  <c r="AI109" i="20"/>
  <c r="AE101" i="20"/>
  <c r="O101" i="20" s="1"/>
  <c r="Z101" i="20"/>
  <c r="M101" i="20" s="1"/>
  <c r="AC125" i="20"/>
  <c r="S125" i="20"/>
  <c r="AE79" i="20"/>
  <c r="O79" i="20" s="1"/>
  <c r="Z79" i="20"/>
  <c r="M79" i="20" s="1"/>
  <c r="S70" i="20"/>
  <c r="AC70" i="20"/>
  <c r="AC36" i="20"/>
  <c r="S36" i="20"/>
  <c r="AD125" i="20"/>
  <c r="N125" i="20"/>
  <c r="AC135" i="20"/>
  <c r="S135" i="20"/>
  <c r="Z119" i="20"/>
  <c r="M119" i="20" s="1"/>
  <c r="AE119" i="20"/>
  <c r="O119" i="20" s="1"/>
  <c r="U135" i="20"/>
  <c r="AH135" i="20"/>
  <c r="N73" i="20"/>
  <c r="AD73" i="20"/>
  <c r="H169" i="20"/>
  <c r="U62" i="20"/>
  <c r="AH62" i="20"/>
  <c r="N134" i="20"/>
  <c r="AD134" i="20"/>
  <c r="S139" i="20"/>
  <c r="AC139" i="20"/>
  <c r="H149" i="20"/>
  <c r="H161" i="20" s="1"/>
  <c r="D161" i="20"/>
  <c r="AI125" i="20"/>
  <c r="P125" i="20"/>
  <c r="AC112" i="20"/>
  <c r="S112" i="20"/>
  <c r="AH129" i="20"/>
  <c r="U129" i="20"/>
  <c r="S118" i="20"/>
  <c r="AC118" i="20"/>
  <c r="AH91" i="20"/>
  <c r="U91" i="20"/>
  <c r="AI89" i="20"/>
  <c r="P89" i="20"/>
  <c r="AH132" i="20"/>
  <c r="U132" i="20"/>
  <c r="S92" i="20"/>
  <c r="AC92" i="20"/>
  <c r="Z104" i="20"/>
  <c r="M104" i="20" s="1"/>
  <c r="AE104" i="20"/>
  <c r="O104" i="20" s="1"/>
  <c r="S78" i="20"/>
  <c r="AC78" i="20"/>
  <c r="AH79" i="20"/>
  <c r="U79" i="20"/>
  <c r="S71" i="20"/>
  <c r="AC71" i="20"/>
  <c r="S42" i="20"/>
  <c r="AC42" i="20"/>
  <c r="AC110" i="20"/>
  <c r="S110" i="20"/>
  <c r="S37" i="20"/>
  <c r="AC37" i="20"/>
  <c r="AA105" i="20"/>
  <c r="AA159" i="20" s="1"/>
  <c r="R99" i="20"/>
  <c r="Z63" i="20"/>
  <c r="M63" i="20" s="1"/>
  <c r="AE63" i="20"/>
  <c r="O63" i="20" s="1"/>
  <c r="AE25" i="20"/>
  <c r="O25" i="20" s="1"/>
  <c r="Z25" i="20"/>
  <c r="M25" i="20" s="1"/>
  <c r="O167" i="20"/>
  <c r="M169" i="20"/>
  <c r="K167" i="20"/>
  <c r="AD45" i="20"/>
  <c r="N45" i="20"/>
  <c r="AD40" i="20"/>
  <c r="N40" i="20"/>
  <c r="N123" i="20"/>
  <c r="AD123" i="20"/>
  <c r="AE66" i="20"/>
  <c r="O66" i="20" s="1"/>
  <c r="Z66" i="20"/>
  <c r="M66" i="20" s="1"/>
  <c r="AD42" i="20"/>
  <c r="N42" i="20"/>
  <c r="Z29" i="20"/>
  <c r="M29" i="20" s="1"/>
  <c r="AE29" i="20"/>
  <c r="O29" i="20" s="1"/>
  <c r="AG155" i="20"/>
  <c r="K11" i="20"/>
  <c r="K155" i="20" s="1"/>
  <c r="AE62" i="20"/>
  <c r="O62" i="20" s="1"/>
  <c r="Z62" i="20"/>
  <c r="M62" i="20" s="1"/>
  <c r="P7" i="20"/>
  <c r="AI7" i="20"/>
  <c r="AC77" i="20"/>
  <c r="S77" i="20"/>
  <c r="U54" i="20"/>
  <c r="AH54" i="20"/>
  <c r="U15" i="20"/>
  <c r="AH15" i="20"/>
  <c r="S140" i="20"/>
  <c r="AC140" i="20"/>
  <c r="AA149" i="20"/>
  <c r="AA161" i="20" s="1"/>
  <c r="R146" i="20"/>
  <c r="U94" i="20"/>
  <c r="AH94" i="20"/>
  <c r="U56" i="20"/>
  <c r="AH56" i="20"/>
  <c r="AE17" i="20"/>
  <c r="O17" i="20" s="1"/>
  <c r="Z17" i="20"/>
  <c r="M17" i="20" s="1"/>
  <c r="S133" i="20"/>
  <c r="AC133" i="20"/>
  <c r="U113" i="20"/>
  <c r="AH113" i="20"/>
  <c r="AE24" i="20"/>
  <c r="O24" i="20" s="1"/>
  <c r="Z24" i="20"/>
  <c r="M24" i="20" s="1"/>
  <c r="J167" i="20"/>
  <c r="U37" i="20"/>
  <c r="AH37" i="20"/>
  <c r="U64" i="20"/>
  <c r="AH64" i="20"/>
  <c r="U21" i="20"/>
  <c r="AH21" i="20"/>
  <c r="AD110" i="20"/>
  <c r="N110" i="20"/>
  <c r="AE59" i="20"/>
  <c r="O59" i="20" s="1"/>
  <c r="Z59" i="20"/>
  <c r="M59" i="20" s="1"/>
  <c r="AH40" i="20"/>
  <c r="U40" i="20"/>
  <c r="U52" i="20"/>
  <c r="AH52" i="20"/>
  <c r="AC47" i="20"/>
  <c r="S47" i="20"/>
  <c r="U89" i="20"/>
  <c r="AH89" i="20"/>
  <c r="AC9" i="20"/>
  <c r="S9" i="20"/>
  <c r="AD107" i="20"/>
  <c r="N107" i="20"/>
  <c r="S117" i="20"/>
  <c r="AC117" i="20"/>
  <c r="AC59" i="20"/>
  <c r="S59" i="20"/>
  <c r="AH61" i="20"/>
  <c r="U61" i="20"/>
  <c r="S27" i="20"/>
  <c r="AC27" i="20"/>
  <c r="D155" i="20"/>
  <c r="H11" i="20"/>
  <c r="H155" i="20" s="1"/>
  <c r="U20" i="20"/>
  <c r="AH20" i="20"/>
  <c r="AE132" i="20"/>
  <c r="O132" i="20" s="1"/>
  <c r="Z132" i="20"/>
  <c r="M132" i="20" s="1"/>
  <c r="AI123" i="20"/>
  <c r="P123" i="20"/>
  <c r="N128" i="20"/>
  <c r="AD128" i="20"/>
  <c r="AD77" i="20"/>
  <c r="N77" i="20"/>
  <c r="Z130" i="20"/>
  <c r="M130" i="20" s="1"/>
  <c r="AE130" i="20"/>
  <c r="O130" i="20" s="1"/>
  <c r="AH128" i="20"/>
  <c r="U128" i="20"/>
  <c r="S104" i="20"/>
  <c r="AC104" i="20"/>
  <c r="AI45" i="20"/>
  <c r="P45" i="20"/>
  <c r="Z81" i="20"/>
  <c r="M81" i="20" s="1"/>
  <c r="AE81" i="20"/>
  <c r="O81" i="20" s="1"/>
  <c r="U108" i="20"/>
  <c r="AH108" i="20"/>
  <c r="AH71" i="20"/>
  <c r="U71" i="20"/>
  <c r="U109" i="20"/>
  <c r="AH109" i="20"/>
  <c r="Z90" i="20"/>
  <c r="M90" i="20" s="1"/>
  <c r="AE90" i="20"/>
  <c r="O90" i="20" s="1"/>
  <c r="U110" i="20"/>
  <c r="AH110" i="20"/>
  <c r="AH63" i="20"/>
  <c r="U63" i="20"/>
  <c r="Z43" i="20"/>
  <c r="M43" i="20" s="1"/>
  <c r="AE43" i="20"/>
  <c r="O43" i="20" s="1"/>
  <c r="S15" i="20"/>
  <c r="AC15" i="20"/>
  <c r="J169" i="20"/>
  <c r="L169" i="20" s="1"/>
  <c r="G170" i="20"/>
  <c r="M168" i="20"/>
  <c r="M167" i="20"/>
  <c r="U75" i="20"/>
  <c r="AH75" i="20"/>
  <c r="AC64" i="20"/>
  <c r="S64" i="20"/>
  <c r="Z41" i="20"/>
  <c r="M41" i="20" s="1"/>
  <c r="AE41" i="20"/>
  <c r="O41" i="20" s="1"/>
  <c r="AF11" i="20"/>
  <c r="AF155" i="20" s="1"/>
  <c r="U7" i="20"/>
  <c r="AH7" i="20"/>
  <c r="AC67" i="20"/>
  <c r="S67" i="20"/>
  <c r="P9" i="20"/>
  <c r="AI9" i="20"/>
  <c r="N143" i="20"/>
  <c r="AD143" i="20"/>
  <c r="S72" i="20"/>
  <c r="AC72" i="20"/>
  <c r="AD9" i="20"/>
  <c r="N9" i="20"/>
  <c r="N138" i="20"/>
  <c r="AD138" i="20"/>
  <c r="U107" i="20"/>
  <c r="AH107" i="20"/>
  <c r="AE131" i="20"/>
  <c r="O131" i="20" s="1"/>
  <c r="Z131" i="20"/>
  <c r="M131" i="20" s="1"/>
  <c r="S74" i="20"/>
  <c r="AC74" i="20"/>
  <c r="AC101" i="20"/>
  <c r="S101" i="20"/>
  <c r="U88" i="20"/>
  <c r="AH88" i="20"/>
  <c r="AE117" i="20"/>
  <c r="O117" i="20" s="1"/>
  <c r="Z117" i="20"/>
  <c r="M117" i="20" s="1"/>
  <c r="AI107" i="20"/>
  <c r="P107" i="20"/>
  <c r="F170" i="20"/>
  <c r="E162" i="20"/>
  <c r="Z32" i="20"/>
  <c r="M32" i="20" s="1"/>
  <c r="AE32" i="20"/>
  <c r="O32" i="20" s="1"/>
  <c r="AC35" i="20"/>
  <c r="S35" i="20"/>
  <c r="AC131" i="20"/>
  <c r="S131" i="20"/>
  <c r="AE140" i="20"/>
  <c r="O140" i="20" s="1"/>
  <c r="Z140" i="20"/>
  <c r="M140" i="20" s="1"/>
  <c r="U123" i="20"/>
  <c r="AH123" i="20"/>
  <c r="D158" i="20"/>
  <c r="H96" i="20"/>
  <c r="H158" i="20" s="1"/>
  <c r="AE47" i="20"/>
  <c r="O47" i="20" s="1"/>
  <c r="Z47" i="20"/>
  <c r="M47" i="20" s="1"/>
  <c r="AD91" i="20"/>
  <c r="N91" i="20"/>
  <c r="AG161" i="20"/>
  <c r="K149" i="20"/>
  <c r="K161" i="20" s="1"/>
  <c r="U138" i="20"/>
  <c r="AH138" i="20"/>
  <c r="S132" i="20"/>
  <c r="AC132" i="20"/>
  <c r="U137" i="20"/>
  <c r="AH137" i="20"/>
  <c r="AH122" i="20"/>
  <c r="U122" i="20"/>
  <c r="Z141" i="20"/>
  <c r="M141" i="20" s="1"/>
  <c r="AE141" i="20"/>
  <c r="O141" i="20" s="1"/>
  <c r="P128" i="20"/>
  <c r="AI128" i="20"/>
  <c r="AE80" i="20"/>
  <c r="O80" i="20" s="1"/>
  <c r="Z80" i="20"/>
  <c r="M80" i="20" s="1"/>
  <c r="P77" i="20"/>
  <c r="AI77" i="20"/>
  <c r="U119" i="20"/>
  <c r="AH119" i="20"/>
  <c r="AE102" i="20"/>
  <c r="O102" i="20" s="1"/>
  <c r="Z102" i="20"/>
  <c r="M102" i="20" s="1"/>
  <c r="AC128" i="20"/>
  <c r="S128" i="20"/>
  <c r="AC108" i="20"/>
  <c r="S108" i="20"/>
  <c r="AF96" i="20"/>
  <c r="AF158" i="20" s="1"/>
  <c r="P36" i="20"/>
  <c r="AI36" i="20"/>
  <c r="AH53" i="20"/>
  <c r="U53" i="20"/>
  <c r="AH92" i="20"/>
  <c r="U92" i="20"/>
  <c r="AD78" i="20"/>
  <c r="N78" i="20"/>
  <c r="Z55" i="20"/>
  <c r="M55" i="20" s="1"/>
  <c r="AE55" i="20"/>
  <c r="O55" i="20" s="1"/>
  <c r="AE15" i="20"/>
  <c r="Z15" i="20"/>
  <c r="E170" i="20"/>
  <c r="AF166" i="20"/>
  <c r="K169" i="20"/>
  <c r="K168" i="20"/>
  <c r="AE115" i="20"/>
  <c r="O115" i="20" s="1"/>
  <c r="Z115" i="20"/>
  <c r="M115" i="20" s="1"/>
  <c r="U18" i="20"/>
  <c r="AH18" i="20"/>
  <c r="AG96" i="20"/>
  <c r="AH116" i="20"/>
  <c r="U116" i="20"/>
  <c r="Z6" i="20"/>
  <c r="AE6" i="20"/>
  <c r="AD60" i="20"/>
  <c r="N60" i="20"/>
  <c r="AH67" i="20"/>
  <c r="U67" i="20"/>
  <c r="P31" i="20"/>
  <c r="AI31" i="20"/>
  <c r="J11" i="20"/>
  <c r="J155" i="20" s="1"/>
  <c r="U31" i="20"/>
  <c r="AH31" i="20"/>
  <c r="AC147" i="20"/>
  <c r="S147" i="20"/>
  <c r="AD120" i="20"/>
  <c r="N120" i="20"/>
  <c r="Z93" i="20"/>
  <c r="M93" i="20" s="1"/>
  <c r="AE93" i="20"/>
  <c r="O93" i="20" s="1"/>
  <c r="AI56" i="20"/>
  <c r="Z64" i="20"/>
  <c r="M64" i="20" s="1"/>
  <c r="AE64" i="20"/>
  <c r="O64" i="20" s="1"/>
  <c r="Z18" i="20"/>
  <c r="M18" i="20" s="1"/>
  <c r="AE18" i="20"/>
  <c r="O18" i="20" s="1"/>
  <c r="U29" i="20"/>
  <c r="AH29" i="20"/>
  <c r="S6" i="20"/>
  <c r="AC6" i="20"/>
  <c r="AC76" i="20"/>
  <c r="S76" i="20"/>
  <c r="AI40" i="20"/>
  <c r="P40" i="20"/>
  <c r="AE61" i="20"/>
  <c r="O61" i="20" s="1"/>
  <c r="Z61" i="20"/>
  <c r="M61" i="20" s="1"/>
  <c r="S32" i="20"/>
  <c r="AC32" i="20"/>
  <c r="N133" i="20"/>
  <c r="AD133" i="20"/>
  <c r="U131" i="20"/>
  <c r="AH131" i="20"/>
  <c r="AI95" i="20"/>
  <c r="P95" i="20"/>
  <c r="AC65" i="20"/>
  <c r="S65" i="20"/>
  <c r="U45" i="20"/>
  <c r="AH45" i="20"/>
  <c r="AE27" i="20"/>
  <c r="O27" i="20" s="1"/>
  <c r="Z27" i="20"/>
  <c r="M27" i="20" s="1"/>
  <c r="AC41" i="20"/>
  <c r="S41" i="20"/>
  <c r="Z142" i="20"/>
  <c r="M142" i="20" s="1"/>
  <c r="AE142" i="20"/>
  <c r="O142" i="20" s="1"/>
  <c r="AE139" i="20"/>
  <c r="O139" i="20" s="1"/>
  <c r="Z139" i="20"/>
  <c r="M139" i="20" s="1"/>
  <c r="AC69" i="20"/>
  <c r="S69" i="20"/>
  <c r="AE38" i="20"/>
  <c r="O38" i="20" s="1"/>
  <c r="Z38" i="20"/>
  <c r="M38" i="20" s="1"/>
  <c r="U65" i="20"/>
  <c r="AH65" i="20"/>
  <c r="AC89" i="20"/>
  <c r="S89" i="20"/>
  <c r="Z35" i="20"/>
  <c r="M35" i="20" s="1"/>
  <c r="AE35" i="20"/>
  <c r="O35" i="20" s="1"/>
  <c r="U146" i="20"/>
  <c r="AH146" i="20"/>
  <c r="AH134" i="20"/>
  <c r="U134" i="20"/>
  <c r="J149" i="20"/>
  <c r="J161" i="20" s="1"/>
  <c r="AB161" i="20"/>
  <c r="U148" i="20"/>
  <c r="AH148" i="20"/>
  <c r="O146" i="20"/>
  <c r="N109" i="20"/>
  <c r="AD109" i="20"/>
  <c r="P143" i="20"/>
  <c r="AI143" i="20"/>
  <c r="AC121" i="20"/>
  <c r="S121" i="20"/>
  <c r="Z111" i="20"/>
  <c r="M111" i="20" s="1"/>
  <c r="AE111" i="20"/>
  <c r="O111" i="20" s="1"/>
  <c r="AC141" i="20"/>
  <c r="S141" i="20"/>
  <c r="S126" i="20"/>
  <c r="AC126" i="20"/>
  <c r="S80" i="20"/>
  <c r="AC80" i="20"/>
  <c r="AD135" i="20"/>
  <c r="N135" i="20"/>
  <c r="AC119" i="20"/>
  <c r="S119" i="20"/>
  <c r="Z76" i="20"/>
  <c r="M76" i="20" s="1"/>
  <c r="AE76" i="20"/>
  <c r="O76" i="20" s="1"/>
  <c r="AH117" i="20"/>
  <c r="U117" i="20"/>
  <c r="AE103" i="20"/>
  <c r="O103" i="20" s="1"/>
  <c r="Z103" i="20"/>
  <c r="M103" i="20" s="1"/>
  <c r="U72" i="20"/>
  <c r="AH72" i="20"/>
  <c r="AA96" i="20"/>
  <c r="AA158" i="20" s="1"/>
  <c r="R88" i="20"/>
  <c r="AG84" i="20"/>
  <c r="AD53" i="20"/>
  <c r="N53" i="20"/>
  <c r="P78" i="20"/>
  <c r="AI78" i="20"/>
  <c r="AI28" i="20"/>
  <c r="P28" i="20"/>
  <c r="AE39" i="20"/>
  <c r="O39" i="20" s="1"/>
  <c r="Z39" i="20"/>
  <c r="M39" i="20" s="1"/>
  <c r="S16" i="20"/>
  <c r="AC16" i="20"/>
  <c r="Z33" i="20"/>
  <c r="M33" i="20" s="1"/>
  <c r="AE33" i="20"/>
  <c r="O33" i="20" s="1"/>
  <c r="AI54" i="20"/>
  <c r="P54" i="20"/>
  <c r="P65" i="20"/>
  <c r="U23" i="20"/>
  <c r="AH23" i="20"/>
  <c r="AC31" i="20"/>
  <c r="S31" i="20"/>
  <c r="U17" i="20"/>
  <c r="AH17" i="20"/>
  <c r="AI161" i="17"/>
  <c r="AH161" i="17"/>
  <c r="AG161" i="17"/>
  <c r="AF161" i="17"/>
  <c r="AE161" i="17"/>
  <c r="AD161" i="17"/>
  <c r="AC161" i="17"/>
  <c r="AB161" i="17"/>
  <c r="AA161" i="17"/>
  <c r="Z161" i="17"/>
  <c r="E161" i="17"/>
  <c r="F161" i="17"/>
  <c r="D161" i="17"/>
  <c r="K127" i="17"/>
  <c r="J127" i="17"/>
  <c r="I127" i="17"/>
  <c r="Q127" i="17" s="1"/>
  <c r="G127" i="17"/>
  <c r="F127" i="17"/>
  <c r="E127" i="17"/>
  <c r="D127" i="17"/>
  <c r="L127" i="17" s="1"/>
  <c r="B127" i="17"/>
  <c r="K126" i="17"/>
  <c r="J126" i="17"/>
  <c r="I126" i="17"/>
  <c r="Q126" i="17" s="1"/>
  <c r="G126" i="17"/>
  <c r="F126" i="17"/>
  <c r="E126" i="17"/>
  <c r="D126" i="17"/>
  <c r="B126" i="17"/>
  <c r="K125" i="17"/>
  <c r="J125" i="17"/>
  <c r="I125" i="17"/>
  <c r="Q125" i="17" s="1"/>
  <c r="G125" i="17"/>
  <c r="F125" i="17"/>
  <c r="E125" i="17"/>
  <c r="D125" i="17"/>
  <c r="B125" i="17"/>
  <c r="K124" i="17"/>
  <c r="J124" i="17"/>
  <c r="I124" i="17"/>
  <c r="Q124" i="17" s="1"/>
  <c r="G124" i="17"/>
  <c r="F124" i="17"/>
  <c r="E124" i="17"/>
  <c r="AG124" i="17" s="1"/>
  <c r="D124" i="17"/>
  <c r="B124" i="17"/>
  <c r="K123" i="17"/>
  <c r="J123" i="17"/>
  <c r="I123" i="17"/>
  <c r="Q123" i="17" s="1"/>
  <c r="G123" i="17"/>
  <c r="F123" i="17"/>
  <c r="E123" i="17"/>
  <c r="AG123" i="17" s="1"/>
  <c r="D123" i="17"/>
  <c r="B123" i="17"/>
  <c r="K122" i="17"/>
  <c r="J122" i="17"/>
  <c r="I122" i="17"/>
  <c r="Q122" i="17" s="1"/>
  <c r="G122" i="17"/>
  <c r="F122" i="17"/>
  <c r="E122" i="17"/>
  <c r="AG122" i="17" s="1"/>
  <c r="D122" i="17"/>
  <c r="H122" i="17" s="1"/>
  <c r="Z122" i="17" s="1"/>
  <c r="M122" i="17" s="1"/>
  <c r="B122" i="17"/>
  <c r="K121" i="17"/>
  <c r="J121" i="17"/>
  <c r="I121" i="17"/>
  <c r="Q121" i="17" s="1"/>
  <c r="G121" i="17"/>
  <c r="F121" i="17"/>
  <c r="E121" i="17"/>
  <c r="D121" i="17"/>
  <c r="H121" i="17" s="1"/>
  <c r="Z121" i="17" s="1"/>
  <c r="B121" i="17"/>
  <c r="K120" i="17"/>
  <c r="J120" i="17"/>
  <c r="I120" i="17"/>
  <c r="Q120" i="17" s="1"/>
  <c r="G120" i="17"/>
  <c r="F120" i="17"/>
  <c r="E120" i="17"/>
  <c r="D120" i="17"/>
  <c r="B120" i="17"/>
  <c r="K119" i="17"/>
  <c r="J119" i="17"/>
  <c r="I119" i="17"/>
  <c r="Q119" i="17" s="1"/>
  <c r="G119" i="17"/>
  <c r="F119" i="17"/>
  <c r="E119" i="17"/>
  <c r="D119" i="17"/>
  <c r="B119" i="17"/>
  <c r="K118" i="17"/>
  <c r="J118" i="17"/>
  <c r="I118" i="17"/>
  <c r="Q118" i="17" s="1"/>
  <c r="G118" i="17"/>
  <c r="F118" i="17"/>
  <c r="E118" i="17"/>
  <c r="AB118" i="17" s="1"/>
  <c r="D118" i="17"/>
  <c r="B118" i="17"/>
  <c r="K117" i="17"/>
  <c r="J117" i="17"/>
  <c r="I117" i="17"/>
  <c r="Q117" i="17" s="1"/>
  <c r="G117" i="17"/>
  <c r="F117" i="17"/>
  <c r="E117" i="17"/>
  <c r="D117" i="17"/>
  <c r="L117" i="17" s="1"/>
  <c r="B117" i="17"/>
  <c r="K116" i="17"/>
  <c r="J116" i="17"/>
  <c r="I116" i="17"/>
  <c r="Q116" i="17" s="1"/>
  <c r="G116" i="17"/>
  <c r="F116" i="17"/>
  <c r="E116" i="17"/>
  <c r="D116" i="17"/>
  <c r="B116" i="17"/>
  <c r="K115" i="17"/>
  <c r="J115" i="17"/>
  <c r="I115" i="17"/>
  <c r="Q115" i="17" s="1"/>
  <c r="G115" i="17"/>
  <c r="F115" i="17"/>
  <c r="E115" i="17"/>
  <c r="D115" i="17"/>
  <c r="B115" i="17"/>
  <c r="K114" i="17"/>
  <c r="J114" i="17"/>
  <c r="I114" i="17"/>
  <c r="Q114" i="17" s="1"/>
  <c r="G114" i="17"/>
  <c r="F114" i="17"/>
  <c r="E114" i="17"/>
  <c r="D114" i="17"/>
  <c r="B114" i="17"/>
  <c r="K113" i="17"/>
  <c r="J113" i="17"/>
  <c r="I113" i="17"/>
  <c r="Q113" i="17" s="1"/>
  <c r="G113" i="17"/>
  <c r="F113" i="17"/>
  <c r="E113" i="17"/>
  <c r="AG113" i="17" s="1"/>
  <c r="D113" i="17"/>
  <c r="B113" i="17"/>
  <c r="K112" i="17"/>
  <c r="J112" i="17"/>
  <c r="I112" i="17"/>
  <c r="Q112" i="17" s="1"/>
  <c r="G112" i="17"/>
  <c r="F112" i="17"/>
  <c r="E112" i="17"/>
  <c r="D112" i="17"/>
  <c r="H112" i="17" s="1"/>
  <c r="B112" i="17"/>
  <c r="K111" i="17"/>
  <c r="J111" i="17"/>
  <c r="I111" i="17"/>
  <c r="Q111" i="17" s="1"/>
  <c r="G111" i="17"/>
  <c r="F111" i="17"/>
  <c r="E111" i="17"/>
  <c r="D111" i="17"/>
  <c r="H111" i="17" s="1"/>
  <c r="B111" i="17"/>
  <c r="K110" i="17"/>
  <c r="J110" i="17"/>
  <c r="I110" i="17"/>
  <c r="Q110" i="17" s="1"/>
  <c r="G110" i="17"/>
  <c r="F110" i="17"/>
  <c r="E110" i="17"/>
  <c r="D110" i="17"/>
  <c r="B110" i="17"/>
  <c r="K109" i="17"/>
  <c r="J109" i="17"/>
  <c r="I109" i="17"/>
  <c r="Q109" i="17" s="1"/>
  <c r="G109" i="17"/>
  <c r="F109" i="17"/>
  <c r="E109" i="17"/>
  <c r="D109" i="17"/>
  <c r="B109" i="17"/>
  <c r="K108" i="17"/>
  <c r="J108" i="17"/>
  <c r="I108" i="17"/>
  <c r="Q108" i="17" s="1"/>
  <c r="G108" i="17"/>
  <c r="F108" i="17"/>
  <c r="E108" i="17"/>
  <c r="AG108" i="17" s="1"/>
  <c r="D108" i="17"/>
  <c r="B108" i="17"/>
  <c r="K57" i="17"/>
  <c r="J57" i="17"/>
  <c r="I57" i="17"/>
  <c r="Q57" i="17" s="1"/>
  <c r="G57" i="17"/>
  <c r="F57" i="17"/>
  <c r="E57" i="17"/>
  <c r="D57" i="17"/>
  <c r="B57" i="17"/>
  <c r="K56" i="17"/>
  <c r="J56" i="17"/>
  <c r="I56" i="17"/>
  <c r="Q56" i="17" s="1"/>
  <c r="G56" i="17"/>
  <c r="F56" i="17"/>
  <c r="E56" i="17"/>
  <c r="D56" i="17"/>
  <c r="B56" i="17"/>
  <c r="K66" i="17"/>
  <c r="J66" i="17"/>
  <c r="I66" i="17"/>
  <c r="Q66" i="17" s="1"/>
  <c r="G66" i="17"/>
  <c r="F66" i="17"/>
  <c r="E66" i="17"/>
  <c r="D66" i="17"/>
  <c r="B66" i="17"/>
  <c r="K65" i="17"/>
  <c r="J65" i="17"/>
  <c r="I65" i="17"/>
  <c r="Q65" i="17" s="1"/>
  <c r="G65" i="17"/>
  <c r="F65" i="17"/>
  <c r="E65" i="17"/>
  <c r="D65" i="17"/>
  <c r="B65" i="17"/>
  <c r="K64" i="17"/>
  <c r="J64" i="17"/>
  <c r="I64" i="17"/>
  <c r="Q64" i="17" s="1"/>
  <c r="G64" i="17"/>
  <c r="F64" i="17"/>
  <c r="E64" i="17"/>
  <c r="D64" i="17"/>
  <c r="B64" i="17"/>
  <c r="K63" i="17"/>
  <c r="J63" i="17"/>
  <c r="I63" i="17"/>
  <c r="Q63" i="17" s="1"/>
  <c r="G63" i="17"/>
  <c r="F63" i="17"/>
  <c r="E63" i="17"/>
  <c r="D63" i="17"/>
  <c r="B63" i="17"/>
  <c r="K62" i="17"/>
  <c r="J62" i="17"/>
  <c r="I62" i="17"/>
  <c r="Q62" i="17" s="1"/>
  <c r="G62" i="17"/>
  <c r="F62" i="17"/>
  <c r="E62" i="17"/>
  <c r="D62" i="17"/>
  <c r="B62" i="17"/>
  <c r="K61" i="17"/>
  <c r="J61" i="17"/>
  <c r="I61" i="17"/>
  <c r="Q61" i="17" s="1"/>
  <c r="G61" i="17"/>
  <c r="F61" i="17"/>
  <c r="E61" i="17"/>
  <c r="D61" i="17"/>
  <c r="B61" i="17"/>
  <c r="K60" i="17"/>
  <c r="J60" i="17"/>
  <c r="I60" i="17"/>
  <c r="Q60" i="17" s="1"/>
  <c r="G60" i="17"/>
  <c r="F60" i="17"/>
  <c r="E60" i="17"/>
  <c r="D60" i="17"/>
  <c r="B60" i="17"/>
  <c r="K59" i="17"/>
  <c r="J59" i="17"/>
  <c r="I59" i="17"/>
  <c r="Q59" i="17" s="1"/>
  <c r="G59" i="17"/>
  <c r="F59" i="17"/>
  <c r="E59" i="17"/>
  <c r="D59" i="17"/>
  <c r="B59" i="17"/>
  <c r="K58" i="17"/>
  <c r="J58" i="17"/>
  <c r="I58" i="17"/>
  <c r="Q58" i="17" s="1"/>
  <c r="G58" i="17"/>
  <c r="F58" i="17"/>
  <c r="E58" i="17"/>
  <c r="D58" i="17"/>
  <c r="B58" i="17"/>
  <c r="K55" i="17"/>
  <c r="J55" i="17"/>
  <c r="I55" i="17"/>
  <c r="Q55" i="17" s="1"/>
  <c r="G55" i="17"/>
  <c r="F55" i="17"/>
  <c r="E55" i="17"/>
  <c r="D55" i="17"/>
  <c r="B55" i="17"/>
  <c r="K54" i="17"/>
  <c r="J54" i="17"/>
  <c r="I54" i="17"/>
  <c r="Q54" i="17" s="1"/>
  <c r="G54" i="17"/>
  <c r="F54" i="17"/>
  <c r="E54" i="17"/>
  <c r="D54" i="17"/>
  <c r="B54" i="17"/>
  <c r="K53" i="17"/>
  <c r="J53" i="17"/>
  <c r="I53" i="17"/>
  <c r="Q53" i="17" s="1"/>
  <c r="G53" i="17"/>
  <c r="F53" i="17"/>
  <c r="E53" i="17"/>
  <c r="D53" i="17"/>
  <c r="B53" i="17"/>
  <c r="K74" i="17"/>
  <c r="J74" i="17"/>
  <c r="I74" i="17"/>
  <c r="Q74" i="17" s="1"/>
  <c r="G74" i="17"/>
  <c r="F74" i="17"/>
  <c r="E74" i="17"/>
  <c r="D74" i="17"/>
  <c r="B74" i="17"/>
  <c r="K73" i="17"/>
  <c r="J73" i="17"/>
  <c r="I73" i="17"/>
  <c r="Q73" i="17" s="1"/>
  <c r="G73" i="17"/>
  <c r="F73" i="17"/>
  <c r="E73" i="17"/>
  <c r="D73" i="17"/>
  <c r="B73" i="17"/>
  <c r="K72" i="17"/>
  <c r="J72" i="17"/>
  <c r="I72" i="17"/>
  <c r="Q72" i="17" s="1"/>
  <c r="G72" i="17"/>
  <c r="F72" i="17"/>
  <c r="E72" i="17"/>
  <c r="D72" i="17"/>
  <c r="B72" i="17"/>
  <c r="K71" i="17"/>
  <c r="J71" i="17"/>
  <c r="I71" i="17"/>
  <c r="Q71" i="17" s="1"/>
  <c r="G71" i="17"/>
  <c r="F71" i="17"/>
  <c r="E71" i="17"/>
  <c r="D71" i="17"/>
  <c r="B71" i="17"/>
  <c r="K70" i="17"/>
  <c r="J70" i="17"/>
  <c r="I70" i="17"/>
  <c r="Q70" i="17" s="1"/>
  <c r="G70" i="17"/>
  <c r="F70" i="17"/>
  <c r="E70" i="17"/>
  <c r="D70" i="17"/>
  <c r="B70" i="17"/>
  <c r="K69" i="17"/>
  <c r="J69" i="17"/>
  <c r="I69" i="17"/>
  <c r="Q69" i="17" s="1"/>
  <c r="G69" i="17"/>
  <c r="F69" i="17"/>
  <c r="E69" i="17"/>
  <c r="D69" i="17"/>
  <c r="B69" i="17"/>
  <c r="K68" i="17"/>
  <c r="J68" i="17"/>
  <c r="I68" i="17"/>
  <c r="Q68" i="17" s="1"/>
  <c r="G68" i="17"/>
  <c r="F68" i="17"/>
  <c r="E68" i="17"/>
  <c r="D68" i="17"/>
  <c r="H68" i="17" s="1"/>
  <c r="B68" i="17"/>
  <c r="K67" i="17"/>
  <c r="J67" i="17"/>
  <c r="I67" i="17"/>
  <c r="Q67" i="17" s="1"/>
  <c r="G67" i="17"/>
  <c r="F67" i="17"/>
  <c r="E67" i="17"/>
  <c r="D67" i="17"/>
  <c r="B67" i="17"/>
  <c r="K78" i="17"/>
  <c r="J78" i="17"/>
  <c r="I78" i="17"/>
  <c r="Q78" i="17" s="1"/>
  <c r="G78" i="17"/>
  <c r="F78" i="17"/>
  <c r="E78" i="17"/>
  <c r="D78" i="17"/>
  <c r="B78" i="17"/>
  <c r="K77" i="17"/>
  <c r="J77" i="17"/>
  <c r="I77" i="17"/>
  <c r="Q77" i="17" s="1"/>
  <c r="G77" i="17"/>
  <c r="F77" i="17"/>
  <c r="E77" i="17"/>
  <c r="D77" i="17"/>
  <c r="B77" i="17"/>
  <c r="K76" i="17"/>
  <c r="J76" i="17"/>
  <c r="I76" i="17"/>
  <c r="Q76" i="17" s="1"/>
  <c r="G76" i="17"/>
  <c r="F76" i="17"/>
  <c r="E76" i="17"/>
  <c r="D76" i="17"/>
  <c r="B76" i="17"/>
  <c r="K75" i="17"/>
  <c r="J75" i="17"/>
  <c r="I75" i="17"/>
  <c r="Q75" i="17" s="1"/>
  <c r="G75" i="17"/>
  <c r="F75" i="17"/>
  <c r="E75" i="17"/>
  <c r="D75" i="17"/>
  <c r="B75" i="17"/>
  <c r="K80" i="17"/>
  <c r="J80" i="17"/>
  <c r="I80" i="17"/>
  <c r="Q80" i="17" s="1"/>
  <c r="G80" i="17"/>
  <c r="F80" i="17"/>
  <c r="E80" i="17"/>
  <c r="D80" i="17"/>
  <c r="B80" i="17"/>
  <c r="K79" i="17"/>
  <c r="J79" i="17"/>
  <c r="I79" i="17"/>
  <c r="Q79" i="17" s="1"/>
  <c r="G79" i="17"/>
  <c r="F79" i="17"/>
  <c r="E79" i="17"/>
  <c r="D79" i="17"/>
  <c r="B79" i="17"/>
  <c r="K147" i="17"/>
  <c r="J147" i="17"/>
  <c r="I147" i="17"/>
  <c r="Q147" i="17" s="1"/>
  <c r="G147" i="17"/>
  <c r="F147" i="17"/>
  <c r="E147" i="17"/>
  <c r="D147" i="17"/>
  <c r="B147" i="17"/>
  <c r="K146" i="17"/>
  <c r="J146" i="17"/>
  <c r="I146" i="17"/>
  <c r="Q146" i="17" s="1"/>
  <c r="G146" i="17"/>
  <c r="F146" i="17"/>
  <c r="E146" i="17"/>
  <c r="D146" i="17"/>
  <c r="B146" i="17"/>
  <c r="K145" i="17"/>
  <c r="J145" i="17"/>
  <c r="I145" i="17"/>
  <c r="Q145" i="17" s="1"/>
  <c r="G145" i="17"/>
  <c r="F145" i="17"/>
  <c r="E145" i="17"/>
  <c r="D145" i="17"/>
  <c r="B145" i="17"/>
  <c r="A144" i="17"/>
  <c r="B148" i="17" s="1"/>
  <c r="B160" i="17" s="1"/>
  <c r="K142" i="17"/>
  <c r="J142" i="17"/>
  <c r="I142" i="17"/>
  <c r="Q142" i="17" s="1"/>
  <c r="G142" i="17"/>
  <c r="F142" i="17"/>
  <c r="E142" i="17"/>
  <c r="D142" i="17"/>
  <c r="B142" i="17"/>
  <c r="K141" i="17"/>
  <c r="J141" i="17"/>
  <c r="I141" i="17"/>
  <c r="Q141" i="17" s="1"/>
  <c r="G141" i="17"/>
  <c r="F141" i="17"/>
  <c r="E141" i="17"/>
  <c r="D141" i="17"/>
  <c r="B141" i="17"/>
  <c r="K140" i="17"/>
  <c r="J140" i="17"/>
  <c r="I140" i="17"/>
  <c r="Q140" i="17" s="1"/>
  <c r="G140" i="17"/>
  <c r="F140" i="17"/>
  <c r="E140" i="17"/>
  <c r="D140" i="17"/>
  <c r="B140" i="17"/>
  <c r="K139" i="17"/>
  <c r="J139" i="17"/>
  <c r="I139" i="17"/>
  <c r="Q139" i="17" s="1"/>
  <c r="G139" i="17"/>
  <c r="F139" i="17"/>
  <c r="E139" i="17"/>
  <c r="D139" i="17"/>
  <c r="B139" i="17"/>
  <c r="K138" i="17"/>
  <c r="J138" i="17"/>
  <c r="I138" i="17"/>
  <c r="Q138" i="17" s="1"/>
  <c r="G138" i="17"/>
  <c r="F138" i="17"/>
  <c r="E138" i="17"/>
  <c r="D138" i="17"/>
  <c r="B138" i="17"/>
  <c r="K137" i="17"/>
  <c r="J137" i="17"/>
  <c r="I137" i="17"/>
  <c r="Q137" i="17" s="1"/>
  <c r="G137" i="17"/>
  <c r="F137" i="17"/>
  <c r="E137" i="17"/>
  <c r="D137" i="17"/>
  <c r="B137" i="17"/>
  <c r="K136" i="17"/>
  <c r="J136" i="17"/>
  <c r="I136" i="17"/>
  <c r="Q136" i="17" s="1"/>
  <c r="G136" i="17"/>
  <c r="F136" i="17"/>
  <c r="E136" i="17"/>
  <c r="D136" i="17"/>
  <c r="B136" i="17"/>
  <c r="K135" i="17"/>
  <c r="J135" i="17"/>
  <c r="I135" i="17"/>
  <c r="Q135" i="17" s="1"/>
  <c r="G135" i="17"/>
  <c r="F135" i="17"/>
  <c r="E135" i="17"/>
  <c r="D135" i="17"/>
  <c r="B135" i="17"/>
  <c r="K134" i="17"/>
  <c r="J134" i="17"/>
  <c r="I134" i="17"/>
  <c r="Q134" i="17" s="1"/>
  <c r="G134" i="17"/>
  <c r="F134" i="17"/>
  <c r="E134" i="17"/>
  <c r="D134" i="17"/>
  <c r="B134" i="17"/>
  <c r="K133" i="17"/>
  <c r="J133" i="17"/>
  <c r="I133" i="17"/>
  <c r="Q133" i="17" s="1"/>
  <c r="G133" i="17"/>
  <c r="F133" i="17"/>
  <c r="E133" i="17"/>
  <c r="D133" i="17"/>
  <c r="B133" i="17"/>
  <c r="K132" i="17"/>
  <c r="J132" i="17"/>
  <c r="I132" i="17"/>
  <c r="Q132" i="17" s="1"/>
  <c r="G132" i="17"/>
  <c r="F132" i="17"/>
  <c r="E132" i="17"/>
  <c r="D132" i="17"/>
  <c r="B132" i="17"/>
  <c r="K131" i="17"/>
  <c r="J131" i="17"/>
  <c r="I131" i="17"/>
  <c r="Q131" i="17" s="1"/>
  <c r="G131" i="17"/>
  <c r="F131" i="17"/>
  <c r="E131" i="17"/>
  <c r="D131" i="17"/>
  <c r="B131" i="17"/>
  <c r="K130" i="17"/>
  <c r="J130" i="17"/>
  <c r="I130" i="17"/>
  <c r="Q130" i="17" s="1"/>
  <c r="G130" i="17"/>
  <c r="F130" i="17"/>
  <c r="E130" i="17"/>
  <c r="D130" i="17"/>
  <c r="B130" i="17"/>
  <c r="K129" i="17"/>
  <c r="J129" i="17"/>
  <c r="I129" i="17"/>
  <c r="Q129" i="17" s="1"/>
  <c r="G129" i="17"/>
  <c r="F129" i="17"/>
  <c r="E129" i="17"/>
  <c r="D129" i="17"/>
  <c r="B129" i="17"/>
  <c r="K128" i="17"/>
  <c r="J128" i="17"/>
  <c r="I128" i="17"/>
  <c r="Q128" i="17" s="1"/>
  <c r="G128" i="17"/>
  <c r="F128" i="17"/>
  <c r="E128" i="17"/>
  <c r="D128" i="17"/>
  <c r="B128" i="17"/>
  <c r="K107" i="17"/>
  <c r="J107" i="17"/>
  <c r="I107" i="17"/>
  <c r="Q107" i="17" s="1"/>
  <c r="G107" i="17"/>
  <c r="F107" i="17"/>
  <c r="E107" i="17"/>
  <c r="D107" i="17"/>
  <c r="B107" i="17"/>
  <c r="K106" i="17"/>
  <c r="J106" i="17"/>
  <c r="I106" i="17"/>
  <c r="Q106" i="17" s="1"/>
  <c r="G106" i="17"/>
  <c r="F106" i="17"/>
  <c r="E106" i="17"/>
  <c r="D106" i="17"/>
  <c r="B106" i="17"/>
  <c r="A105" i="17"/>
  <c r="B143" i="17" s="1"/>
  <c r="B159" i="17" s="1"/>
  <c r="K103" i="17"/>
  <c r="J103" i="17"/>
  <c r="I103" i="17"/>
  <c r="Q103" i="17" s="1"/>
  <c r="G103" i="17"/>
  <c r="F103" i="17"/>
  <c r="E103" i="17"/>
  <c r="D103" i="17"/>
  <c r="B103" i="17"/>
  <c r="K102" i="17"/>
  <c r="J102" i="17"/>
  <c r="I102" i="17"/>
  <c r="Q102" i="17" s="1"/>
  <c r="G102" i="17"/>
  <c r="F102" i="17"/>
  <c r="E102" i="17"/>
  <c r="D102" i="17"/>
  <c r="B102" i="17"/>
  <c r="K101" i="17"/>
  <c r="J101" i="17"/>
  <c r="I101" i="17"/>
  <c r="Q101" i="17" s="1"/>
  <c r="G101" i="17"/>
  <c r="F101" i="17"/>
  <c r="E101" i="17"/>
  <c r="D101" i="17"/>
  <c r="B101" i="17"/>
  <c r="K100" i="17"/>
  <c r="J100" i="17"/>
  <c r="I100" i="17"/>
  <c r="Q100" i="17" s="1"/>
  <c r="G100" i="17"/>
  <c r="F100" i="17"/>
  <c r="E100" i="17"/>
  <c r="D100" i="17"/>
  <c r="B100" i="17"/>
  <c r="K99" i="17"/>
  <c r="J99" i="17"/>
  <c r="I99" i="17"/>
  <c r="Q99" i="17" s="1"/>
  <c r="G99" i="17"/>
  <c r="F99" i="17"/>
  <c r="E99" i="17"/>
  <c r="D99" i="17"/>
  <c r="B99" i="17"/>
  <c r="K98" i="17"/>
  <c r="J98" i="17"/>
  <c r="I98" i="17"/>
  <c r="Q98" i="17" s="1"/>
  <c r="G98" i="17"/>
  <c r="F98" i="17"/>
  <c r="E98" i="17"/>
  <c r="D98" i="17"/>
  <c r="B98" i="17"/>
  <c r="A97" i="17"/>
  <c r="B104" i="17" s="1"/>
  <c r="B158" i="17" s="1"/>
  <c r="K94" i="17"/>
  <c r="J94" i="17"/>
  <c r="I94" i="17"/>
  <c r="Q94" i="17" s="1"/>
  <c r="G94" i="17"/>
  <c r="F94" i="17"/>
  <c r="E94" i="17"/>
  <c r="D94" i="17"/>
  <c r="B94" i="17"/>
  <c r="K93" i="17"/>
  <c r="J93" i="17"/>
  <c r="I93" i="17"/>
  <c r="Q93" i="17" s="1"/>
  <c r="G93" i="17"/>
  <c r="F93" i="17"/>
  <c r="E93" i="17"/>
  <c r="D93" i="17"/>
  <c r="B93" i="17"/>
  <c r="K92" i="17"/>
  <c r="J92" i="17"/>
  <c r="I92" i="17"/>
  <c r="Q92" i="17" s="1"/>
  <c r="G92" i="17"/>
  <c r="F92" i="17"/>
  <c r="E92" i="17"/>
  <c r="D92" i="17"/>
  <c r="B92" i="17"/>
  <c r="K91" i="17"/>
  <c r="J91" i="17"/>
  <c r="I91" i="17"/>
  <c r="Q91" i="17" s="1"/>
  <c r="G91" i="17"/>
  <c r="F91" i="17"/>
  <c r="E91" i="17"/>
  <c r="D91" i="17"/>
  <c r="B91" i="17"/>
  <c r="K90" i="17"/>
  <c r="J90" i="17"/>
  <c r="I90" i="17"/>
  <c r="Q90" i="17" s="1"/>
  <c r="G90" i="17"/>
  <c r="F90" i="17"/>
  <c r="E90" i="17"/>
  <c r="D90" i="17"/>
  <c r="B90" i="17"/>
  <c r="K89" i="17"/>
  <c r="J89" i="17"/>
  <c r="I89" i="17"/>
  <c r="Q89" i="17" s="1"/>
  <c r="G89" i="17"/>
  <c r="F89" i="17"/>
  <c r="E89" i="17"/>
  <c r="D89" i="17"/>
  <c r="B89" i="17"/>
  <c r="K88" i="17"/>
  <c r="J88" i="17"/>
  <c r="I88" i="17"/>
  <c r="Q88" i="17" s="1"/>
  <c r="G88" i="17"/>
  <c r="F88" i="17"/>
  <c r="E88" i="17"/>
  <c r="D88" i="17"/>
  <c r="B88" i="17"/>
  <c r="K87" i="17"/>
  <c r="J87" i="17"/>
  <c r="I87" i="17"/>
  <c r="Q87" i="17" s="1"/>
  <c r="G87" i="17"/>
  <c r="F87" i="17"/>
  <c r="E87" i="17"/>
  <c r="D87" i="17"/>
  <c r="B87" i="17"/>
  <c r="A86" i="17"/>
  <c r="B95" i="17" s="1"/>
  <c r="B157" i="17" s="1"/>
  <c r="K82" i="17"/>
  <c r="J82" i="17"/>
  <c r="I82" i="17"/>
  <c r="Q82" i="17" s="1"/>
  <c r="G82" i="17"/>
  <c r="F82" i="17"/>
  <c r="E82" i="17"/>
  <c r="D82" i="17"/>
  <c r="B82" i="17"/>
  <c r="K81" i="17"/>
  <c r="J81" i="17"/>
  <c r="I81" i="17"/>
  <c r="Q81" i="17" s="1"/>
  <c r="G81" i="17"/>
  <c r="F81" i="17"/>
  <c r="E81" i="17"/>
  <c r="D81" i="17"/>
  <c r="B81" i="17"/>
  <c r="K52" i="17"/>
  <c r="J52" i="17"/>
  <c r="I52" i="17"/>
  <c r="Q52" i="17" s="1"/>
  <c r="G52" i="17"/>
  <c r="G156" i="17" s="1"/>
  <c r="F52" i="17"/>
  <c r="E52" i="17"/>
  <c r="D52" i="17"/>
  <c r="B52" i="17"/>
  <c r="A51" i="17"/>
  <c r="B83" i="17" s="1"/>
  <c r="B156" i="17" s="1"/>
  <c r="K47" i="17"/>
  <c r="J47" i="17"/>
  <c r="I47" i="17"/>
  <c r="Q47" i="17" s="1"/>
  <c r="G47" i="17"/>
  <c r="F47" i="17"/>
  <c r="E47" i="17"/>
  <c r="D47" i="17"/>
  <c r="B47" i="17"/>
  <c r="K46" i="17"/>
  <c r="J46" i="17"/>
  <c r="I46" i="17"/>
  <c r="Q46" i="17" s="1"/>
  <c r="G46" i="17"/>
  <c r="F46" i="17"/>
  <c r="E46" i="17"/>
  <c r="D46" i="17"/>
  <c r="B46" i="17"/>
  <c r="K45" i="17"/>
  <c r="J45" i="17"/>
  <c r="I45" i="17"/>
  <c r="Q45" i="17" s="1"/>
  <c r="G45" i="17"/>
  <c r="F45" i="17"/>
  <c r="E45" i="17"/>
  <c r="D45" i="17"/>
  <c r="B45" i="17"/>
  <c r="K44" i="17"/>
  <c r="J44" i="17"/>
  <c r="I44" i="17"/>
  <c r="Q44" i="17" s="1"/>
  <c r="G44" i="17"/>
  <c r="F44" i="17"/>
  <c r="E44" i="17"/>
  <c r="D44" i="17"/>
  <c r="B44" i="17"/>
  <c r="K43" i="17"/>
  <c r="J43" i="17"/>
  <c r="I43" i="17"/>
  <c r="Q43" i="17" s="1"/>
  <c r="G43" i="17"/>
  <c r="F43" i="17"/>
  <c r="E43" i="17"/>
  <c r="D43" i="17"/>
  <c r="B43" i="17"/>
  <c r="K42" i="17"/>
  <c r="J42" i="17"/>
  <c r="I42" i="17"/>
  <c r="Q42" i="17" s="1"/>
  <c r="G42" i="17"/>
  <c r="F42" i="17"/>
  <c r="E42" i="17"/>
  <c r="D42" i="17"/>
  <c r="B42" i="17"/>
  <c r="K41" i="17"/>
  <c r="J41" i="17"/>
  <c r="I41" i="17"/>
  <c r="Q41" i="17" s="1"/>
  <c r="G41" i="17"/>
  <c r="F41" i="17"/>
  <c r="E41" i="17"/>
  <c r="D41" i="17"/>
  <c r="B41" i="17"/>
  <c r="K40" i="17"/>
  <c r="J40" i="17"/>
  <c r="I40" i="17"/>
  <c r="Q40" i="17" s="1"/>
  <c r="G40" i="17"/>
  <c r="F40" i="17"/>
  <c r="E40" i="17"/>
  <c r="D40" i="17"/>
  <c r="B40" i="17"/>
  <c r="K39" i="17"/>
  <c r="J39" i="17"/>
  <c r="I39" i="17"/>
  <c r="Q39" i="17" s="1"/>
  <c r="G39" i="17"/>
  <c r="F39" i="17"/>
  <c r="E39" i="17"/>
  <c r="D39" i="17"/>
  <c r="B39" i="17"/>
  <c r="K38" i="17"/>
  <c r="J38" i="17"/>
  <c r="I38" i="17"/>
  <c r="Q38" i="17" s="1"/>
  <c r="G38" i="17"/>
  <c r="F38" i="17"/>
  <c r="E38" i="17"/>
  <c r="D38" i="17"/>
  <c r="B38" i="17"/>
  <c r="K37" i="17"/>
  <c r="J37" i="17"/>
  <c r="I37" i="17"/>
  <c r="Q37" i="17" s="1"/>
  <c r="G37" i="17"/>
  <c r="F37" i="17"/>
  <c r="E37" i="17"/>
  <c r="D37" i="17"/>
  <c r="B37" i="17"/>
  <c r="K36" i="17"/>
  <c r="J36" i="17"/>
  <c r="I36" i="17"/>
  <c r="Q36" i="17" s="1"/>
  <c r="G36" i="17"/>
  <c r="F36" i="17"/>
  <c r="E36" i="17"/>
  <c r="D36" i="17"/>
  <c r="B36" i="17"/>
  <c r="K35" i="17"/>
  <c r="J35" i="17"/>
  <c r="I35" i="17"/>
  <c r="Q35" i="17" s="1"/>
  <c r="G35" i="17"/>
  <c r="F35" i="17"/>
  <c r="E35" i="17"/>
  <c r="D35" i="17"/>
  <c r="B35" i="17"/>
  <c r="K34" i="17"/>
  <c r="J34" i="17"/>
  <c r="I34" i="17"/>
  <c r="Q34" i="17" s="1"/>
  <c r="G34" i="17"/>
  <c r="F34" i="17"/>
  <c r="E34" i="17"/>
  <c r="D34" i="17"/>
  <c r="B34" i="17"/>
  <c r="K33" i="17"/>
  <c r="J33" i="17"/>
  <c r="I33" i="17"/>
  <c r="Q33" i="17" s="1"/>
  <c r="G33" i="17"/>
  <c r="F33" i="17"/>
  <c r="E33" i="17"/>
  <c r="D33" i="17"/>
  <c r="B33" i="17"/>
  <c r="K32" i="17"/>
  <c r="J32" i="17"/>
  <c r="I32" i="17"/>
  <c r="Q32" i="17" s="1"/>
  <c r="G32" i="17"/>
  <c r="F32" i="17"/>
  <c r="E32" i="17"/>
  <c r="D32" i="17"/>
  <c r="B32" i="17"/>
  <c r="K31" i="17"/>
  <c r="J31" i="17"/>
  <c r="I31" i="17"/>
  <c r="Q31" i="17" s="1"/>
  <c r="G31" i="17"/>
  <c r="F31" i="17"/>
  <c r="E31" i="17"/>
  <c r="D31" i="17"/>
  <c r="B31" i="17"/>
  <c r="K30" i="17"/>
  <c r="J30" i="17"/>
  <c r="I30" i="17"/>
  <c r="Q30" i="17" s="1"/>
  <c r="G30" i="17"/>
  <c r="F30" i="17"/>
  <c r="E30" i="17"/>
  <c r="D30" i="17"/>
  <c r="B30" i="17"/>
  <c r="K29" i="17"/>
  <c r="J29" i="17"/>
  <c r="I29" i="17"/>
  <c r="Q29" i="17" s="1"/>
  <c r="G29" i="17"/>
  <c r="F29" i="17"/>
  <c r="E29" i="17"/>
  <c r="D29" i="17"/>
  <c r="B29" i="17"/>
  <c r="K28" i="17"/>
  <c r="J28" i="17"/>
  <c r="I28" i="17"/>
  <c r="Q28" i="17" s="1"/>
  <c r="G28" i="17"/>
  <c r="F28" i="17"/>
  <c r="E28" i="17"/>
  <c r="D28" i="17"/>
  <c r="B28" i="17"/>
  <c r="K27" i="17"/>
  <c r="J27" i="17"/>
  <c r="I27" i="17"/>
  <c r="Q27" i="17" s="1"/>
  <c r="G27" i="17"/>
  <c r="F27" i="17"/>
  <c r="E27" i="17"/>
  <c r="D27" i="17"/>
  <c r="B27" i="17"/>
  <c r="K26" i="17"/>
  <c r="J26" i="17"/>
  <c r="I26" i="17"/>
  <c r="Q26" i="17" s="1"/>
  <c r="G26" i="17"/>
  <c r="F26" i="17"/>
  <c r="E26" i="17"/>
  <c r="D26" i="17"/>
  <c r="B26" i="17"/>
  <c r="K25" i="17"/>
  <c r="J25" i="17"/>
  <c r="I25" i="17"/>
  <c r="Q25" i="17" s="1"/>
  <c r="G25" i="17"/>
  <c r="F25" i="17"/>
  <c r="E25" i="17"/>
  <c r="D25" i="17"/>
  <c r="B25" i="17"/>
  <c r="K24" i="17"/>
  <c r="J24" i="17"/>
  <c r="I24" i="17"/>
  <c r="Q24" i="17" s="1"/>
  <c r="G24" i="17"/>
  <c r="F24" i="17"/>
  <c r="E24" i="17"/>
  <c r="D24" i="17"/>
  <c r="B24" i="17"/>
  <c r="K23" i="17"/>
  <c r="J23" i="17"/>
  <c r="I23" i="17"/>
  <c r="Q23" i="17" s="1"/>
  <c r="G23" i="17"/>
  <c r="F23" i="17"/>
  <c r="E23" i="17"/>
  <c r="D23" i="17"/>
  <c r="B23" i="17"/>
  <c r="K22" i="17"/>
  <c r="J22" i="17"/>
  <c r="I22" i="17"/>
  <c r="Q22" i="17" s="1"/>
  <c r="G22" i="17"/>
  <c r="F22" i="17"/>
  <c r="E22" i="17"/>
  <c r="D22" i="17"/>
  <c r="B22" i="17"/>
  <c r="K21" i="17"/>
  <c r="J21" i="17"/>
  <c r="I21" i="17"/>
  <c r="Q21" i="17" s="1"/>
  <c r="G21" i="17"/>
  <c r="F21" i="17"/>
  <c r="E21" i="17"/>
  <c r="D21" i="17"/>
  <c r="B21" i="17"/>
  <c r="K20" i="17"/>
  <c r="J20" i="17"/>
  <c r="I20" i="17"/>
  <c r="Q20" i="17" s="1"/>
  <c r="G20" i="17"/>
  <c r="F20" i="17"/>
  <c r="E20" i="17"/>
  <c r="D20" i="17"/>
  <c r="B20" i="17"/>
  <c r="K19" i="17"/>
  <c r="J19" i="17"/>
  <c r="I19" i="17"/>
  <c r="Q19" i="17" s="1"/>
  <c r="G19" i="17"/>
  <c r="F19" i="17"/>
  <c r="E19" i="17"/>
  <c r="D19" i="17"/>
  <c r="B19" i="17"/>
  <c r="K18" i="17"/>
  <c r="J18" i="17"/>
  <c r="I18" i="17"/>
  <c r="Q18" i="17" s="1"/>
  <c r="G18" i="17"/>
  <c r="F18" i="17"/>
  <c r="E18" i="17"/>
  <c r="D18" i="17"/>
  <c r="B18" i="17"/>
  <c r="K17" i="17"/>
  <c r="J17" i="17"/>
  <c r="I17" i="17"/>
  <c r="Q17" i="17" s="1"/>
  <c r="G17" i="17"/>
  <c r="F17" i="17"/>
  <c r="E17" i="17"/>
  <c r="D17" i="17"/>
  <c r="B17" i="17"/>
  <c r="K16" i="17"/>
  <c r="J16" i="17"/>
  <c r="I16" i="17"/>
  <c r="Q16" i="17" s="1"/>
  <c r="G16" i="17"/>
  <c r="F16" i="17"/>
  <c r="E16" i="17"/>
  <c r="D16" i="17"/>
  <c r="B16" i="17"/>
  <c r="K15" i="17"/>
  <c r="J15" i="17"/>
  <c r="I15" i="17"/>
  <c r="Q15" i="17" s="1"/>
  <c r="G15" i="17"/>
  <c r="F15" i="17"/>
  <c r="E15" i="17"/>
  <c r="D15" i="17"/>
  <c r="B15" i="17"/>
  <c r="A14" i="17"/>
  <c r="B48" i="17" s="1"/>
  <c r="B155" i="17" s="1"/>
  <c r="K10" i="17"/>
  <c r="J10" i="17"/>
  <c r="I10" i="17"/>
  <c r="Q10" i="17" s="1"/>
  <c r="G10" i="17"/>
  <c r="F10" i="17"/>
  <c r="E10" i="17"/>
  <c r="D10" i="17"/>
  <c r="B10" i="17"/>
  <c r="K9" i="17"/>
  <c r="J9" i="17"/>
  <c r="I9" i="17"/>
  <c r="Q9" i="17" s="1"/>
  <c r="G9" i="17"/>
  <c r="F9" i="17"/>
  <c r="E9" i="17"/>
  <c r="D9" i="17"/>
  <c r="B9" i="17"/>
  <c r="K8" i="17"/>
  <c r="J8" i="17"/>
  <c r="I8" i="17"/>
  <c r="Q8" i="17" s="1"/>
  <c r="G8" i="17"/>
  <c r="F8" i="17"/>
  <c r="E8" i="17"/>
  <c r="D8" i="17"/>
  <c r="B8" i="17"/>
  <c r="K7" i="17"/>
  <c r="J7" i="17"/>
  <c r="I7" i="17"/>
  <c r="Q7" i="17" s="1"/>
  <c r="G7" i="17"/>
  <c r="F7" i="17"/>
  <c r="E7" i="17"/>
  <c r="D7" i="17"/>
  <c r="B7" i="17"/>
  <c r="K6" i="17"/>
  <c r="J6" i="17"/>
  <c r="I6" i="17"/>
  <c r="Q6" i="17" s="1"/>
  <c r="G6" i="17"/>
  <c r="F6" i="17"/>
  <c r="E6" i="17"/>
  <c r="D6" i="17"/>
  <c r="B6" i="17"/>
  <c r="A5" i="17"/>
  <c r="B66" i="16"/>
  <c r="D66" i="16"/>
  <c r="E66" i="16"/>
  <c r="F66" i="16"/>
  <c r="G66" i="16"/>
  <c r="H66" i="16"/>
  <c r="I66" i="16"/>
  <c r="S66" i="16"/>
  <c r="B67" i="16"/>
  <c r="D67" i="16"/>
  <c r="E67" i="16"/>
  <c r="F67" i="16"/>
  <c r="G67" i="16"/>
  <c r="H67" i="16"/>
  <c r="I67" i="16"/>
  <c r="S67" i="16"/>
  <c r="B68" i="16"/>
  <c r="D68" i="16"/>
  <c r="E68" i="16"/>
  <c r="F68" i="16"/>
  <c r="G68" i="16"/>
  <c r="H68" i="16"/>
  <c r="I68" i="16"/>
  <c r="J68" i="16"/>
  <c r="S68" i="16"/>
  <c r="B69" i="16"/>
  <c r="D69" i="16"/>
  <c r="E69" i="16"/>
  <c r="F69" i="16"/>
  <c r="G69" i="16"/>
  <c r="H69" i="16"/>
  <c r="I69" i="16"/>
  <c r="J69" i="16"/>
  <c r="S69" i="16"/>
  <c r="B70" i="16"/>
  <c r="D70" i="16"/>
  <c r="E70" i="16"/>
  <c r="F70" i="16"/>
  <c r="G70" i="16"/>
  <c r="H70" i="16"/>
  <c r="I70" i="16"/>
  <c r="J70" i="16"/>
  <c r="S70" i="16"/>
  <c r="B71" i="16"/>
  <c r="D71" i="16"/>
  <c r="E71" i="16"/>
  <c r="F71" i="16"/>
  <c r="G71" i="16"/>
  <c r="H71" i="16"/>
  <c r="I71" i="16"/>
  <c r="J71" i="16"/>
  <c r="S71" i="16"/>
  <c r="B72" i="16"/>
  <c r="D72" i="16"/>
  <c r="E72" i="16"/>
  <c r="F72" i="16"/>
  <c r="G72" i="16"/>
  <c r="H72" i="16"/>
  <c r="I72" i="16"/>
  <c r="J72" i="16"/>
  <c r="S72" i="16"/>
  <c r="B73" i="16"/>
  <c r="D73" i="16"/>
  <c r="E73" i="16"/>
  <c r="F73" i="16"/>
  <c r="G73" i="16"/>
  <c r="H73" i="16"/>
  <c r="I73" i="16"/>
  <c r="J73" i="16"/>
  <c r="S73" i="16"/>
  <c r="B74" i="16"/>
  <c r="D74" i="16"/>
  <c r="E74" i="16"/>
  <c r="F74" i="16"/>
  <c r="G74" i="16"/>
  <c r="H74" i="16"/>
  <c r="I74" i="16"/>
  <c r="J74" i="16"/>
  <c r="S74" i="16"/>
  <c r="B75" i="16"/>
  <c r="D75" i="16"/>
  <c r="E75" i="16"/>
  <c r="F75" i="16"/>
  <c r="G75" i="16"/>
  <c r="H75" i="16"/>
  <c r="I75" i="16"/>
  <c r="J75" i="16"/>
  <c r="S75" i="16"/>
  <c r="B76" i="16"/>
  <c r="D76" i="16"/>
  <c r="E76" i="16"/>
  <c r="F76" i="16"/>
  <c r="G76" i="16"/>
  <c r="H76" i="16"/>
  <c r="I76" i="16"/>
  <c r="J76" i="16"/>
  <c r="S76" i="16"/>
  <c r="B77" i="16"/>
  <c r="D77" i="16"/>
  <c r="E77" i="16"/>
  <c r="F77" i="16"/>
  <c r="G77" i="16"/>
  <c r="H77" i="16"/>
  <c r="I77" i="16"/>
  <c r="J77" i="16"/>
  <c r="S77" i="16"/>
  <c r="B78" i="16"/>
  <c r="D78" i="16"/>
  <c r="E78" i="16"/>
  <c r="F78" i="16"/>
  <c r="G78" i="16"/>
  <c r="H78" i="16"/>
  <c r="I78" i="16"/>
  <c r="J78" i="16"/>
  <c r="S78" i="16"/>
  <c r="B79" i="16"/>
  <c r="D79" i="16"/>
  <c r="E79" i="16"/>
  <c r="F79" i="16"/>
  <c r="G79" i="16"/>
  <c r="H79" i="16"/>
  <c r="I79" i="16"/>
  <c r="J79" i="16"/>
  <c r="S79" i="16"/>
  <c r="B80" i="16"/>
  <c r="D80" i="16"/>
  <c r="E80" i="16"/>
  <c r="F80" i="16"/>
  <c r="G80" i="16"/>
  <c r="H80" i="16"/>
  <c r="I80" i="16"/>
  <c r="J80" i="16"/>
  <c r="S80" i="16"/>
  <c r="B81" i="16"/>
  <c r="D81" i="16"/>
  <c r="E81" i="16"/>
  <c r="F81" i="16"/>
  <c r="G81" i="16"/>
  <c r="H81" i="16"/>
  <c r="I81" i="16"/>
  <c r="J81" i="16"/>
  <c r="S81" i="16"/>
  <c r="B44" i="16"/>
  <c r="C44" i="16"/>
  <c r="D44" i="16"/>
  <c r="E44" i="16"/>
  <c r="F44" i="16"/>
  <c r="G44" i="16"/>
  <c r="I44" i="16"/>
  <c r="S44" i="16"/>
  <c r="B45" i="16"/>
  <c r="C45" i="16"/>
  <c r="D45" i="16"/>
  <c r="E45" i="16"/>
  <c r="F45" i="16"/>
  <c r="G45" i="16"/>
  <c r="I45" i="16"/>
  <c r="S45" i="16"/>
  <c r="B46" i="16"/>
  <c r="C46" i="16"/>
  <c r="D46" i="16"/>
  <c r="E46" i="16"/>
  <c r="F46" i="16"/>
  <c r="G46" i="16"/>
  <c r="I46" i="16"/>
  <c r="S46" i="16"/>
  <c r="B47" i="16"/>
  <c r="C47" i="16"/>
  <c r="D47" i="16"/>
  <c r="E47" i="16"/>
  <c r="F47" i="16"/>
  <c r="G47" i="16"/>
  <c r="I47" i="16"/>
  <c r="S47" i="16"/>
  <c r="B48" i="16"/>
  <c r="C48" i="16"/>
  <c r="D48" i="16"/>
  <c r="E48" i="16"/>
  <c r="F48" i="16"/>
  <c r="G48" i="16"/>
  <c r="I48" i="16"/>
  <c r="S48" i="16"/>
  <c r="B49" i="16"/>
  <c r="C49" i="16"/>
  <c r="D49" i="16"/>
  <c r="E49" i="16"/>
  <c r="F49" i="16"/>
  <c r="G49" i="16"/>
  <c r="I49" i="16"/>
  <c r="S49" i="16"/>
  <c r="B50" i="16"/>
  <c r="C50" i="16"/>
  <c r="D50" i="16"/>
  <c r="E50" i="16"/>
  <c r="F50" i="16"/>
  <c r="G50" i="16"/>
  <c r="I50" i="16"/>
  <c r="S50" i="16"/>
  <c r="B51" i="16"/>
  <c r="C51" i="16"/>
  <c r="D51" i="16"/>
  <c r="E51" i="16"/>
  <c r="F51" i="16"/>
  <c r="G51" i="16"/>
  <c r="I51" i="16"/>
  <c r="S51" i="16"/>
  <c r="B52" i="16"/>
  <c r="C52" i="16"/>
  <c r="D52" i="16"/>
  <c r="E52" i="16"/>
  <c r="F52" i="16"/>
  <c r="G52" i="16"/>
  <c r="I52" i="16"/>
  <c r="S52" i="16"/>
  <c r="B53" i="16"/>
  <c r="C53" i="16"/>
  <c r="D53" i="16"/>
  <c r="E53" i="16"/>
  <c r="F53" i="16"/>
  <c r="G53" i="16"/>
  <c r="I53" i="16"/>
  <c r="S53" i="16"/>
  <c r="B54" i="16"/>
  <c r="C54" i="16"/>
  <c r="D54" i="16"/>
  <c r="E54" i="16"/>
  <c r="F54" i="16"/>
  <c r="G54" i="16"/>
  <c r="I54" i="16"/>
  <c r="S54" i="16"/>
  <c r="B55" i="16"/>
  <c r="D55" i="16"/>
  <c r="E55" i="16"/>
  <c r="F55" i="16"/>
  <c r="G55" i="16"/>
  <c r="H55" i="16"/>
  <c r="I55" i="16"/>
  <c r="S55" i="16"/>
  <c r="B56" i="16"/>
  <c r="D56" i="16"/>
  <c r="E56" i="16"/>
  <c r="F56" i="16"/>
  <c r="G56" i="16"/>
  <c r="H56" i="16"/>
  <c r="I56" i="16"/>
  <c r="S56" i="16"/>
  <c r="B57" i="16"/>
  <c r="D57" i="16"/>
  <c r="E57" i="16"/>
  <c r="F57" i="16"/>
  <c r="G57" i="16"/>
  <c r="H57" i="16"/>
  <c r="I57" i="16"/>
  <c r="S57" i="16"/>
  <c r="B58" i="16"/>
  <c r="D58" i="16"/>
  <c r="E58" i="16"/>
  <c r="F58" i="16"/>
  <c r="G58" i="16"/>
  <c r="H58" i="16"/>
  <c r="I58" i="16"/>
  <c r="S58" i="16"/>
  <c r="B59" i="16"/>
  <c r="D59" i="16"/>
  <c r="E59" i="16"/>
  <c r="F59" i="16"/>
  <c r="G59" i="16"/>
  <c r="H59" i="16"/>
  <c r="I59" i="16"/>
  <c r="S59" i="16"/>
  <c r="B60" i="16"/>
  <c r="D60" i="16"/>
  <c r="E60" i="16"/>
  <c r="F60" i="16"/>
  <c r="G60" i="16"/>
  <c r="H60" i="16"/>
  <c r="I60" i="16"/>
  <c r="S60" i="16"/>
  <c r="B61" i="16"/>
  <c r="D61" i="16"/>
  <c r="E61" i="16"/>
  <c r="F61" i="16"/>
  <c r="G61" i="16"/>
  <c r="H61" i="16"/>
  <c r="I61" i="16"/>
  <c r="S61" i="16"/>
  <c r="B62" i="16"/>
  <c r="D62" i="16"/>
  <c r="E62" i="16"/>
  <c r="F62" i="16"/>
  <c r="G62" i="16"/>
  <c r="H62" i="16"/>
  <c r="I62" i="16"/>
  <c r="S62" i="16"/>
  <c r="B63" i="16"/>
  <c r="D63" i="16"/>
  <c r="E63" i="16"/>
  <c r="F63" i="16"/>
  <c r="G63" i="16"/>
  <c r="H63" i="16"/>
  <c r="I63" i="16"/>
  <c r="S63" i="16"/>
  <c r="B64" i="16"/>
  <c r="D64" i="16"/>
  <c r="E64" i="16"/>
  <c r="F64" i="16"/>
  <c r="G64" i="16"/>
  <c r="H64" i="16"/>
  <c r="I64" i="16"/>
  <c r="S64" i="16"/>
  <c r="B65" i="16"/>
  <c r="D65" i="16"/>
  <c r="E65" i="16"/>
  <c r="F65" i="16"/>
  <c r="G65" i="16"/>
  <c r="H65" i="16"/>
  <c r="I65" i="16"/>
  <c r="S65" i="16"/>
  <c r="S43" i="16"/>
  <c r="I43" i="16"/>
  <c r="G43" i="16"/>
  <c r="F43" i="16"/>
  <c r="E43" i="16"/>
  <c r="D43" i="16"/>
  <c r="C43" i="16"/>
  <c r="B43" i="16"/>
  <c r="S42" i="16"/>
  <c r="L42" i="16"/>
  <c r="I42" i="16"/>
  <c r="G42" i="16"/>
  <c r="F42" i="16"/>
  <c r="E42" i="16"/>
  <c r="D42" i="16"/>
  <c r="C42" i="16"/>
  <c r="B42" i="16"/>
  <c r="X42" i="16"/>
  <c r="W42" i="16"/>
  <c r="V42" i="16"/>
  <c r="V43" i="16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W43" i="16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X43" i="16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B41" i="16"/>
  <c r="D41" i="16"/>
  <c r="E41" i="16"/>
  <c r="F41" i="16"/>
  <c r="G41" i="16"/>
  <c r="H41" i="16"/>
  <c r="I41" i="16"/>
  <c r="J41" i="16"/>
  <c r="S41" i="16"/>
  <c r="B38" i="16"/>
  <c r="D38" i="16"/>
  <c r="E38" i="16"/>
  <c r="F38" i="16"/>
  <c r="G38" i="16"/>
  <c r="H38" i="16"/>
  <c r="I38" i="16"/>
  <c r="J38" i="16"/>
  <c r="S38" i="16"/>
  <c r="B39" i="16"/>
  <c r="D39" i="16"/>
  <c r="E39" i="16"/>
  <c r="F39" i="16"/>
  <c r="G39" i="16"/>
  <c r="H39" i="16"/>
  <c r="I39" i="16"/>
  <c r="J39" i="16"/>
  <c r="S39" i="16"/>
  <c r="B40" i="16"/>
  <c r="D40" i="16"/>
  <c r="E40" i="16"/>
  <c r="F40" i="16"/>
  <c r="G40" i="16"/>
  <c r="H40" i="16"/>
  <c r="I40" i="16"/>
  <c r="J40" i="16"/>
  <c r="S40" i="16"/>
  <c r="B4" i="16"/>
  <c r="C4" i="16"/>
  <c r="D4" i="16"/>
  <c r="E4" i="16"/>
  <c r="F4" i="16"/>
  <c r="G4" i="16"/>
  <c r="I4" i="16"/>
  <c r="S4" i="16"/>
  <c r="B5" i="16"/>
  <c r="C5" i="16"/>
  <c r="D5" i="16"/>
  <c r="E5" i="16"/>
  <c r="F5" i="16"/>
  <c r="G5" i="16"/>
  <c r="I5" i="16"/>
  <c r="S5" i="16"/>
  <c r="B6" i="16"/>
  <c r="C6" i="16"/>
  <c r="D6" i="16"/>
  <c r="E6" i="16"/>
  <c r="F6" i="16"/>
  <c r="G6" i="16"/>
  <c r="I6" i="16"/>
  <c r="S6" i="16"/>
  <c r="B7" i="16"/>
  <c r="C7" i="16"/>
  <c r="D7" i="16"/>
  <c r="E7" i="16"/>
  <c r="F7" i="16"/>
  <c r="G7" i="16"/>
  <c r="I7" i="16"/>
  <c r="S7" i="16"/>
  <c r="B8" i="16"/>
  <c r="C8" i="16"/>
  <c r="D8" i="16"/>
  <c r="E8" i="16"/>
  <c r="F8" i="16"/>
  <c r="G8" i="16"/>
  <c r="I8" i="16"/>
  <c r="S8" i="16"/>
  <c r="B9" i="16"/>
  <c r="C9" i="16"/>
  <c r="D9" i="16"/>
  <c r="E9" i="16"/>
  <c r="F9" i="16"/>
  <c r="G9" i="16"/>
  <c r="I9" i="16"/>
  <c r="S9" i="16"/>
  <c r="B10" i="16"/>
  <c r="C10" i="16"/>
  <c r="D10" i="16"/>
  <c r="E10" i="16"/>
  <c r="F10" i="16"/>
  <c r="G10" i="16"/>
  <c r="I10" i="16"/>
  <c r="S10" i="16"/>
  <c r="B11" i="16"/>
  <c r="C11" i="16"/>
  <c r="D11" i="16"/>
  <c r="E11" i="16"/>
  <c r="F11" i="16"/>
  <c r="G11" i="16"/>
  <c r="I11" i="16"/>
  <c r="S11" i="16"/>
  <c r="B12" i="16"/>
  <c r="C12" i="16"/>
  <c r="D12" i="16"/>
  <c r="E12" i="16"/>
  <c r="F12" i="16"/>
  <c r="G12" i="16"/>
  <c r="I12" i="16"/>
  <c r="S12" i="16"/>
  <c r="B13" i="16"/>
  <c r="C13" i="16"/>
  <c r="D13" i="16"/>
  <c r="E13" i="16"/>
  <c r="F13" i="16"/>
  <c r="G13" i="16"/>
  <c r="I13" i="16"/>
  <c r="S13" i="16"/>
  <c r="B14" i="16"/>
  <c r="C14" i="16"/>
  <c r="D14" i="16"/>
  <c r="E14" i="16"/>
  <c r="F14" i="16"/>
  <c r="G14" i="16"/>
  <c r="I14" i="16"/>
  <c r="S14" i="16"/>
  <c r="B15" i="16"/>
  <c r="D15" i="16"/>
  <c r="E15" i="16"/>
  <c r="F15" i="16"/>
  <c r="G15" i="16"/>
  <c r="H15" i="16"/>
  <c r="I15" i="16"/>
  <c r="L15" i="16"/>
  <c r="S15" i="16"/>
  <c r="B16" i="16"/>
  <c r="D16" i="16"/>
  <c r="E16" i="16"/>
  <c r="F16" i="16"/>
  <c r="G16" i="16"/>
  <c r="H16" i="16"/>
  <c r="I16" i="16"/>
  <c r="S16" i="16"/>
  <c r="B17" i="16"/>
  <c r="D17" i="16"/>
  <c r="E17" i="16"/>
  <c r="F17" i="16"/>
  <c r="G17" i="16"/>
  <c r="H17" i="16"/>
  <c r="I17" i="16"/>
  <c r="S17" i="16"/>
  <c r="B18" i="16"/>
  <c r="D18" i="16"/>
  <c r="E18" i="16"/>
  <c r="F18" i="16"/>
  <c r="G18" i="16"/>
  <c r="H18" i="16"/>
  <c r="I18" i="16"/>
  <c r="S18" i="16"/>
  <c r="B19" i="16"/>
  <c r="D19" i="16"/>
  <c r="E19" i="16"/>
  <c r="F19" i="16"/>
  <c r="G19" i="16"/>
  <c r="H19" i="16"/>
  <c r="I19" i="16"/>
  <c r="S19" i="16"/>
  <c r="B20" i="16"/>
  <c r="D20" i="16"/>
  <c r="E20" i="16"/>
  <c r="F20" i="16"/>
  <c r="G20" i="16"/>
  <c r="H20" i="16"/>
  <c r="I20" i="16"/>
  <c r="S20" i="16"/>
  <c r="B21" i="16"/>
  <c r="D21" i="16"/>
  <c r="E21" i="16"/>
  <c r="F21" i="16"/>
  <c r="G21" i="16"/>
  <c r="H21" i="16"/>
  <c r="I21" i="16"/>
  <c r="S21" i="16"/>
  <c r="B22" i="16"/>
  <c r="D22" i="16"/>
  <c r="E22" i="16"/>
  <c r="F22" i="16"/>
  <c r="G22" i="16"/>
  <c r="H22" i="16"/>
  <c r="I22" i="16"/>
  <c r="S22" i="16"/>
  <c r="B23" i="16"/>
  <c r="D23" i="16"/>
  <c r="E23" i="16"/>
  <c r="F23" i="16"/>
  <c r="G23" i="16"/>
  <c r="H23" i="16"/>
  <c r="I23" i="16"/>
  <c r="S23" i="16"/>
  <c r="B24" i="16"/>
  <c r="D24" i="16"/>
  <c r="E24" i="16"/>
  <c r="F24" i="16"/>
  <c r="G24" i="16"/>
  <c r="H24" i="16"/>
  <c r="I24" i="16"/>
  <c r="S24" i="16"/>
  <c r="B25" i="16"/>
  <c r="D25" i="16"/>
  <c r="E25" i="16"/>
  <c r="F25" i="16"/>
  <c r="G25" i="16"/>
  <c r="H25" i="16"/>
  <c r="I25" i="16"/>
  <c r="S25" i="16"/>
  <c r="B26" i="16"/>
  <c r="D26" i="16"/>
  <c r="E26" i="16"/>
  <c r="F26" i="16"/>
  <c r="G26" i="16"/>
  <c r="H26" i="16"/>
  <c r="I26" i="16"/>
  <c r="S26" i="16"/>
  <c r="B27" i="16"/>
  <c r="D27" i="16"/>
  <c r="E27" i="16"/>
  <c r="F27" i="16"/>
  <c r="G27" i="16"/>
  <c r="H27" i="16"/>
  <c r="I27" i="16"/>
  <c r="S27" i="16"/>
  <c r="B28" i="16"/>
  <c r="D28" i="16"/>
  <c r="E28" i="16"/>
  <c r="F28" i="16"/>
  <c r="G28" i="16"/>
  <c r="H28" i="16"/>
  <c r="I28" i="16"/>
  <c r="J28" i="16"/>
  <c r="S28" i="16"/>
  <c r="B29" i="16"/>
  <c r="D29" i="16"/>
  <c r="E29" i="16"/>
  <c r="F29" i="16"/>
  <c r="G29" i="16"/>
  <c r="H29" i="16"/>
  <c r="I29" i="16"/>
  <c r="J29" i="16"/>
  <c r="S29" i="16"/>
  <c r="B30" i="16"/>
  <c r="D30" i="16"/>
  <c r="E30" i="16"/>
  <c r="F30" i="16"/>
  <c r="G30" i="16"/>
  <c r="H30" i="16"/>
  <c r="I30" i="16"/>
  <c r="J30" i="16"/>
  <c r="S30" i="16"/>
  <c r="B31" i="16"/>
  <c r="D31" i="16"/>
  <c r="E31" i="16"/>
  <c r="F31" i="16"/>
  <c r="G31" i="16"/>
  <c r="H31" i="16"/>
  <c r="I31" i="16"/>
  <c r="J31" i="16"/>
  <c r="S31" i="16"/>
  <c r="B32" i="16"/>
  <c r="D32" i="16"/>
  <c r="E32" i="16"/>
  <c r="F32" i="16"/>
  <c r="G32" i="16"/>
  <c r="H32" i="16"/>
  <c r="I32" i="16"/>
  <c r="J32" i="16"/>
  <c r="S32" i="16"/>
  <c r="B33" i="16"/>
  <c r="D33" i="16"/>
  <c r="E33" i="16"/>
  <c r="F33" i="16"/>
  <c r="G33" i="16"/>
  <c r="H33" i="16"/>
  <c r="I33" i="16"/>
  <c r="J33" i="16"/>
  <c r="S33" i="16"/>
  <c r="B34" i="16"/>
  <c r="D34" i="16"/>
  <c r="E34" i="16"/>
  <c r="F34" i="16"/>
  <c r="G34" i="16"/>
  <c r="H34" i="16"/>
  <c r="I34" i="16"/>
  <c r="J34" i="16"/>
  <c r="S34" i="16"/>
  <c r="B35" i="16"/>
  <c r="D35" i="16"/>
  <c r="E35" i="16"/>
  <c r="F35" i="16"/>
  <c r="G35" i="16"/>
  <c r="H35" i="16"/>
  <c r="I35" i="16"/>
  <c r="J35" i="16"/>
  <c r="S35" i="16"/>
  <c r="B36" i="16"/>
  <c r="D36" i="16"/>
  <c r="E36" i="16"/>
  <c r="F36" i="16"/>
  <c r="G36" i="16"/>
  <c r="H36" i="16"/>
  <c r="I36" i="16"/>
  <c r="J36" i="16"/>
  <c r="S36" i="16"/>
  <c r="B37" i="16"/>
  <c r="D37" i="16"/>
  <c r="E37" i="16"/>
  <c r="F37" i="16"/>
  <c r="G37" i="16"/>
  <c r="H37" i="16"/>
  <c r="I37" i="16"/>
  <c r="J37" i="16"/>
  <c r="S37" i="16"/>
  <c r="S3" i="16"/>
  <c r="I3" i="16"/>
  <c r="G3" i="16"/>
  <c r="F3" i="16"/>
  <c r="E3" i="16"/>
  <c r="D3" i="16"/>
  <c r="C3" i="16"/>
  <c r="B3" i="16"/>
  <c r="X2" i="16"/>
  <c r="W2" i="16"/>
  <c r="V2" i="16"/>
  <c r="S2" i="16"/>
  <c r="L2" i="16"/>
  <c r="I2" i="16"/>
  <c r="G2" i="16"/>
  <c r="F2" i="16"/>
  <c r="E2" i="16"/>
  <c r="D2" i="16"/>
  <c r="C2" i="16"/>
  <c r="B2" i="16"/>
  <c r="V3" i="16"/>
  <c r="V4" i="16" s="1"/>
  <c r="V5" i="16" s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W3" i="16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X3" i="16"/>
  <c r="X4" i="16" s="1"/>
  <c r="X5" i="16" s="1"/>
  <c r="X6" i="16" s="1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P118" i="11"/>
  <c r="O118" i="11"/>
  <c r="N118" i="11"/>
  <c r="M118" i="11"/>
  <c r="L118" i="11"/>
  <c r="K118" i="11"/>
  <c r="J118" i="11"/>
  <c r="I118" i="11"/>
  <c r="H118" i="11"/>
  <c r="G118" i="11"/>
  <c r="F118" i="11"/>
  <c r="P117" i="11"/>
  <c r="O117" i="11"/>
  <c r="N117" i="11"/>
  <c r="M117" i="11"/>
  <c r="L117" i="11"/>
  <c r="K117" i="11"/>
  <c r="J117" i="11"/>
  <c r="I117" i="11"/>
  <c r="H117" i="11"/>
  <c r="G117" i="11"/>
  <c r="F117" i="11"/>
  <c r="P116" i="11"/>
  <c r="O116" i="11"/>
  <c r="N116" i="11"/>
  <c r="M116" i="11"/>
  <c r="L116" i="11"/>
  <c r="K116" i="11"/>
  <c r="J116" i="11"/>
  <c r="I116" i="11"/>
  <c r="I120" i="11" s="1"/>
  <c r="H116" i="11"/>
  <c r="G116" i="11"/>
  <c r="F116" i="11"/>
  <c r="P115" i="11"/>
  <c r="O115" i="11"/>
  <c r="N115" i="11"/>
  <c r="M115" i="11"/>
  <c r="L115" i="11"/>
  <c r="K115" i="11"/>
  <c r="J115" i="11"/>
  <c r="J120" i="11" s="1"/>
  <c r="I115" i="11"/>
  <c r="H115" i="11"/>
  <c r="G115" i="11"/>
  <c r="F115" i="11"/>
  <c r="P114" i="11"/>
  <c r="O114" i="11"/>
  <c r="N114" i="11"/>
  <c r="M114" i="11"/>
  <c r="M120" i="11" s="1"/>
  <c r="L114" i="11"/>
  <c r="L120" i="11" s="1"/>
  <c r="K114" i="11"/>
  <c r="K120" i="11" s="1"/>
  <c r="J114" i="11"/>
  <c r="I114" i="11"/>
  <c r="H114" i="11"/>
  <c r="H120" i="11" s="1"/>
  <c r="G114" i="11"/>
  <c r="G120" i="11" s="1"/>
  <c r="F114" i="11"/>
  <c r="F120" i="11" s="1"/>
  <c r="R118" i="11"/>
  <c r="S117" i="11"/>
  <c r="R117" i="11"/>
  <c r="R116" i="11"/>
  <c r="R115" i="11"/>
  <c r="R114" i="11"/>
  <c r="Q115" i="11"/>
  <c r="Q116" i="11"/>
  <c r="Q117" i="11"/>
  <c r="Q118" i="11"/>
  <c r="Q114" i="11"/>
  <c r="N120" i="11"/>
  <c r="O120" i="11"/>
  <c r="P120" i="11"/>
  <c r="AI94" i="20" l="1"/>
  <c r="N89" i="20"/>
  <c r="AD54" i="20"/>
  <c r="AD31" i="20"/>
  <c r="J96" i="20"/>
  <c r="J158" i="20" s="1"/>
  <c r="N34" i="20"/>
  <c r="AH149" i="20"/>
  <c r="T149" i="20" s="1"/>
  <c r="AD46" i="20"/>
  <c r="N46" i="20"/>
  <c r="J105" i="20"/>
  <c r="J159" i="20" s="1"/>
  <c r="AG159" i="20"/>
  <c r="L149" i="20"/>
  <c r="L161" i="20" s="1"/>
  <c r="I161" i="20" s="1"/>
  <c r="AG160" i="20"/>
  <c r="AD83" i="20"/>
  <c r="P53" i="20"/>
  <c r="AD21" i="20"/>
  <c r="AD8" i="20"/>
  <c r="P169" i="20"/>
  <c r="AI8" i="20"/>
  <c r="P8" i="20"/>
  <c r="AI21" i="20"/>
  <c r="P21" i="20"/>
  <c r="J48" i="20"/>
  <c r="J84" i="20"/>
  <c r="U168" i="20"/>
  <c r="N167" i="20"/>
  <c r="AA162" i="20"/>
  <c r="P168" i="20"/>
  <c r="S169" i="20"/>
  <c r="S167" i="20"/>
  <c r="Z149" i="20"/>
  <c r="Z161" i="20" s="1"/>
  <c r="U169" i="20"/>
  <c r="AI122" i="20"/>
  <c r="P122" i="20"/>
  <c r="AD122" i="20"/>
  <c r="N122" i="20"/>
  <c r="Q169" i="20"/>
  <c r="N168" i="20"/>
  <c r="U167" i="20"/>
  <c r="AI108" i="20"/>
  <c r="P108" i="20"/>
  <c r="N169" i="20"/>
  <c r="S168" i="20"/>
  <c r="N108" i="20"/>
  <c r="AD108" i="20"/>
  <c r="AI131" i="20"/>
  <c r="P131" i="20"/>
  <c r="D162" i="20"/>
  <c r="AI41" i="20"/>
  <c r="P41" i="20"/>
  <c r="AI81" i="20"/>
  <c r="P81" i="20"/>
  <c r="L11" i="20"/>
  <c r="L155" i="20" s="1"/>
  <c r="I155" i="20" s="1"/>
  <c r="AI119" i="20"/>
  <c r="P119" i="20"/>
  <c r="AD148" i="20"/>
  <c r="N148" i="20"/>
  <c r="AH11" i="20"/>
  <c r="D170" i="20"/>
  <c r="AD114" i="20"/>
  <c r="N114" i="20"/>
  <c r="AD126" i="20"/>
  <c r="N126" i="20"/>
  <c r="AD137" i="20"/>
  <c r="N137" i="20"/>
  <c r="AI112" i="20"/>
  <c r="P112" i="20"/>
  <c r="N103" i="20"/>
  <c r="AD103" i="20"/>
  <c r="AD38" i="20"/>
  <c r="N38" i="20"/>
  <c r="N27" i="20"/>
  <c r="AD27" i="20"/>
  <c r="AD140" i="20"/>
  <c r="N140" i="20"/>
  <c r="N131" i="20"/>
  <c r="AD131" i="20"/>
  <c r="N41" i="20"/>
  <c r="AD41" i="20"/>
  <c r="AD81" i="20"/>
  <c r="N81" i="20"/>
  <c r="AH84" i="20"/>
  <c r="N119" i="20"/>
  <c r="AD119" i="20"/>
  <c r="P148" i="20"/>
  <c r="AI148" i="20"/>
  <c r="P92" i="20"/>
  <c r="AI92" i="20"/>
  <c r="P114" i="20"/>
  <c r="AI114" i="20"/>
  <c r="AI121" i="20"/>
  <c r="P121" i="20"/>
  <c r="P137" i="20"/>
  <c r="AI137" i="20"/>
  <c r="N112" i="20"/>
  <c r="AD112" i="20"/>
  <c r="P33" i="20"/>
  <c r="AI33" i="20"/>
  <c r="P103" i="20"/>
  <c r="AI103" i="20"/>
  <c r="AI38" i="20"/>
  <c r="P38" i="20"/>
  <c r="P27" i="20"/>
  <c r="AI27" i="20"/>
  <c r="AC11" i="20"/>
  <c r="AI93" i="20"/>
  <c r="P93" i="20"/>
  <c r="AG158" i="20"/>
  <c r="K96" i="20"/>
  <c r="K158" i="20" s="1"/>
  <c r="AE48" i="20"/>
  <c r="AE156" i="20" s="1"/>
  <c r="O15" i="20"/>
  <c r="N47" i="20"/>
  <c r="AD47" i="20"/>
  <c r="AI140" i="20"/>
  <c r="P140" i="20"/>
  <c r="AC146" i="20"/>
  <c r="AC149" i="20" s="1"/>
  <c r="S146" i="20"/>
  <c r="AD66" i="20"/>
  <c r="N66" i="20"/>
  <c r="AD79" i="20"/>
  <c r="N79" i="20"/>
  <c r="N26" i="20"/>
  <c r="AD26" i="20"/>
  <c r="N92" i="20"/>
  <c r="AD92" i="20"/>
  <c r="AD74" i="20"/>
  <c r="N74" i="20"/>
  <c r="AD16" i="20"/>
  <c r="N16" i="20"/>
  <c r="AD121" i="20"/>
  <c r="N121" i="20"/>
  <c r="AD33" i="20"/>
  <c r="N33" i="20"/>
  <c r="N93" i="20"/>
  <c r="AD93" i="20"/>
  <c r="P55" i="20"/>
  <c r="AI55" i="20"/>
  <c r="AH144" i="20"/>
  <c r="AD43" i="20"/>
  <c r="N43" i="20"/>
  <c r="N90" i="20"/>
  <c r="AD90" i="20"/>
  <c r="AI66" i="20"/>
  <c r="P66" i="20"/>
  <c r="AI104" i="20"/>
  <c r="P104" i="20"/>
  <c r="AI79" i="20"/>
  <c r="P79" i="20"/>
  <c r="P26" i="20"/>
  <c r="AI26" i="20"/>
  <c r="P71" i="20"/>
  <c r="AI71" i="20"/>
  <c r="AI82" i="20"/>
  <c r="P82" i="20"/>
  <c r="AE96" i="20"/>
  <c r="AE158" i="20" s="1"/>
  <c r="O88" i="20"/>
  <c r="AB160" i="20"/>
  <c r="AB162" i="20" s="1"/>
  <c r="J162" i="20" s="1"/>
  <c r="J144" i="20"/>
  <c r="AI74" i="20"/>
  <c r="P74" i="20"/>
  <c r="P16" i="20"/>
  <c r="AI16" i="20"/>
  <c r="AI127" i="20"/>
  <c r="P127" i="20"/>
  <c r="AD69" i="20"/>
  <c r="N69" i="20"/>
  <c r="AD55" i="20"/>
  <c r="N55" i="20"/>
  <c r="Z96" i="20"/>
  <c r="Z158" i="20" s="1"/>
  <c r="M88" i="20"/>
  <c r="S18" i="20"/>
  <c r="AC18" i="20"/>
  <c r="AC48" i="20" s="1"/>
  <c r="N127" i="20"/>
  <c r="AD127" i="20"/>
  <c r="AD146" i="20"/>
  <c r="N146" i="20"/>
  <c r="P69" i="20"/>
  <c r="AI69" i="20"/>
  <c r="S52" i="20"/>
  <c r="AC52" i="20"/>
  <c r="AC84" i="20" s="1"/>
  <c r="AI76" i="20"/>
  <c r="P76" i="20"/>
  <c r="P146" i="20"/>
  <c r="AI146" i="20"/>
  <c r="AI149" i="20" s="1"/>
  <c r="P35" i="20"/>
  <c r="AI35" i="20"/>
  <c r="AD139" i="20"/>
  <c r="N139" i="20"/>
  <c r="AD115" i="20"/>
  <c r="N115" i="20"/>
  <c r="AI80" i="20"/>
  <c r="P80" i="20"/>
  <c r="L96" i="20"/>
  <c r="L158" i="20" s="1"/>
  <c r="I158" i="20" s="1"/>
  <c r="AH96" i="20"/>
  <c r="AD17" i="20"/>
  <c r="N17" i="20"/>
  <c r="AI62" i="20"/>
  <c r="P62" i="20"/>
  <c r="AD25" i="20"/>
  <c r="N25" i="20"/>
  <c r="AI37" i="20"/>
  <c r="P37" i="20"/>
  <c r="AH16" i="20"/>
  <c r="U16" i="20"/>
  <c r="AI75" i="20"/>
  <c r="P75" i="20"/>
  <c r="U99" i="20"/>
  <c r="AH99" i="20"/>
  <c r="AH105" i="20" s="1"/>
  <c r="AI118" i="20"/>
  <c r="P118" i="20"/>
  <c r="AI19" i="20"/>
  <c r="P19" i="20"/>
  <c r="L167" i="20"/>
  <c r="AI30" i="20"/>
  <c r="P30" i="20"/>
  <c r="AI47" i="20"/>
  <c r="P47" i="20"/>
  <c r="AD80" i="20"/>
  <c r="N80" i="20"/>
  <c r="N37" i="20"/>
  <c r="AD37" i="20"/>
  <c r="AD82" i="20"/>
  <c r="N82" i="20"/>
  <c r="AD39" i="20"/>
  <c r="N39" i="20"/>
  <c r="AG157" i="20"/>
  <c r="K84" i="20"/>
  <c r="K157" i="20" s="1"/>
  <c r="N76" i="20"/>
  <c r="AD76" i="20"/>
  <c r="N35" i="20"/>
  <c r="AD35" i="20"/>
  <c r="P139" i="20"/>
  <c r="AI139" i="20"/>
  <c r="AD61" i="20"/>
  <c r="N61" i="20"/>
  <c r="AI18" i="20"/>
  <c r="P18" i="20"/>
  <c r="AI115" i="20"/>
  <c r="P115" i="20"/>
  <c r="AD132" i="20"/>
  <c r="N132" i="20"/>
  <c r="AD59" i="20"/>
  <c r="N59" i="20"/>
  <c r="AI17" i="20"/>
  <c r="P17" i="20"/>
  <c r="P25" i="20"/>
  <c r="AI25" i="20"/>
  <c r="Z144" i="20"/>
  <c r="Z160" i="20" s="1"/>
  <c r="AD101" i="20"/>
  <c r="N101" i="20"/>
  <c r="N118" i="20"/>
  <c r="AD118" i="20"/>
  <c r="AD19" i="20"/>
  <c r="N19" i="20"/>
  <c r="AE84" i="20"/>
  <c r="AE157" i="20" s="1"/>
  <c r="O52" i="20"/>
  <c r="AD116" i="20"/>
  <c r="N116" i="20"/>
  <c r="N30" i="20"/>
  <c r="AD30" i="20"/>
  <c r="Z105" i="20"/>
  <c r="Z159" i="20" s="1"/>
  <c r="M99" i="20"/>
  <c r="P43" i="20"/>
  <c r="AI43" i="20"/>
  <c r="P167" i="20"/>
  <c r="AD75" i="20"/>
  <c r="N75" i="20"/>
  <c r="P39" i="20"/>
  <c r="AI39" i="20"/>
  <c r="AC88" i="20"/>
  <c r="AC96" i="20" s="1"/>
  <c r="S88" i="20"/>
  <c r="AI111" i="20"/>
  <c r="P111" i="20"/>
  <c r="AI142" i="20"/>
  <c r="P142" i="20"/>
  <c r="P61" i="20"/>
  <c r="AI61" i="20"/>
  <c r="N18" i="20"/>
  <c r="AD18" i="20"/>
  <c r="AI32" i="20"/>
  <c r="P32" i="20"/>
  <c r="P132" i="20"/>
  <c r="AI132" i="20"/>
  <c r="P59" i="20"/>
  <c r="AI59" i="20"/>
  <c r="AD24" i="20"/>
  <c r="N24" i="20"/>
  <c r="P63" i="20"/>
  <c r="AI63" i="20"/>
  <c r="P101" i="20"/>
  <c r="AI101" i="20"/>
  <c r="Z84" i="20"/>
  <c r="Z157" i="20" s="1"/>
  <c r="M52" i="20"/>
  <c r="AD129" i="20"/>
  <c r="N129" i="20"/>
  <c r="AI116" i="20"/>
  <c r="P116" i="20"/>
  <c r="N72" i="20"/>
  <c r="AD72" i="20"/>
  <c r="AE105" i="20"/>
  <c r="AE159" i="20" s="1"/>
  <c r="O99" i="20"/>
  <c r="AD117" i="20"/>
  <c r="N117" i="20"/>
  <c r="N104" i="20"/>
  <c r="AD104" i="20"/>
  <c r="N71" i="20"/>
  <c r="AD71" i="20"/>
  <c r="N111" i="20"/>
  <c r="AD111" i="20"/>
  <c r="AE149" i="20"/>
  <c r="AE161" i="20" s="1"/>
  <c r="N142" i="20"/>
  <c r="AD142" i="20"/>
  <c r="AI64" i="20"/>
  <c r="P64" i="20"/>
  <c r="AE11" i="20"/>
  <c r="AE155" i="20" s="1"/>
  <c r="O6" i="20"/>
  <c r="AE166" i="20"/>
  <c r="AD102" i="20"/>
  <c r="N102" i="20"/>
  <c r="AI141" i="20"/>
  <c r="P141" i="20"/>
  <c r="AD32" i="20"/>
  <c r="N32" i="20"/>
  <c r="P130" i="20"/>
  <c r="AI130" i="20"/>
  <c r="AE144" i="20"/>
  <c r="AE160" i="20" s="1"/>
  <c r="P24" i="20"/>
  <c r="AI24" i="20"/>
  <c r="AI29" i="20"/>
  <c r="P29" i="20"/>
  <c r="AD63" i="20"/>
  <c r="N63" i="20"/>
  <c r="AD70" i="20"/>
  <c r="N70" i="20"/>
  <c r="P129" i="20"/>
  <c r="AI129" i="20"/>
  <c r="AI72" i="20"/>
  <c r="P72" i="20"/>
  <c r="Z48" i="20"/>
  <c r="Z156" i="20" s="1"/>
  <c r="M15" i="20"/>
  <c r="P90" i="20"/>
  <c r="AI90" i="20"/>
  <c r="P117" i="20"/>
  <c r="AI117" i="20"/>
  <c r="N62" i="20"/>
  <c r="AD62" i="20"/>
  <c r="AD64" i="20"/>
  <c r="N64" i="20"/>
  <c r="Z11" i="20"/>
  <c r="Z155" i="20" s="1"/>
  <c r="Z166" i="20"/>
  <c r="M6" i="20"/>
  <c r="P102" i="20"/>
  <c r="AI102" i="20"/>
  <c r="N141" i="20"/>
  <c r="AD141" i="20"/>
  <c r="AF162" i="20"/>
  <c r="AD130" i="20"/>
  <c r="N130" i="20"/>
  <c r="AD29" i="20"/>
  <c r="N29" i="20"/>
  <c r="AC99" i="20"/>
  <c r="AC105" i="20" s="1"/>
  <c r="S99" i="20"/>
  <c r="AC107" i="20"/>
  <c r="AC144" i="20" s="1"/>
  <c r="S107" i="20"/>
  <c r="AI70" i="20"/>
  <c r="P70" i="20"/>
  <c r="AI126" i="20"/>
  <c r="P126" i="20"/>
  <c r="AB127" i="17"/>
  <c r="AA119" i="17"/>
  <c r="H54" i="17"/>
  <c r="H61" i="17"/>
  <c r="L120" i="17"/>
  <c r="AA122" i="17"/>
  <c r="R122" i="17" s="1"/>
  <c r="AC122" i="17" s="1"/>
  <c r="L126" i="17"/>
  <c r="AB126" i="17"/>
  <c r="AF116" i="17"/>
  <c r="AA121" i="17"/>
  <c r="R121" i="17" s="1"/>
  <c r="AC121" i="17" s="1"/>
  <c r="AF127" i="17"/>
  <c r="AG114" i="17"/>
  <c r="AG119" i="17"/>
  <c r="H113" i="17"/>
  <c r="AE113" i="17" s="1"/>
  <c r="O113" i="17" s="1"/>
  <c r="AI113" i="17" s="1"/>
  <c r="L118" i="17"/>
  <c r="AA120" i="17"/>
  <c r="R120" i="17" s="1"/>
  <c r="S120" i="17" s="1"/>
  <c r="AE122" i="17"/>
  <c r="O122" i="17" s="1"/>
  <c r="AI122" i="17" s="1"/>
  <c r="AA109" i="17"/>
  <c r="H120" i="17"/>
  <c r="Z120" i="17" s="1"/>
  <c r="M120" i="17" s="1"/>
  <c r="AB121" i="17"/>
  <c r="H125" i="17"/>
  <c r="AE112" i="17"/>
  <c r="AG112" i="17"/>
  <c r="AB111" i="17"/>
  <c r="AG117" i="17"/>
  <c r="AG126" i="17"/>
  <c r="AG127" i="17"/>
  <c r="L110" i="17"/>
  <c r="AB120" i="17"/>
  <c r="AB122" i="17"/>
  <c r="H123" i="17"/>
  <c r="AE123" i="17" s="1"/>
  <c r="O123" i="17" s="1"/>
  <c r="AB125" i="17"/>
  <c r="AA112" i="17"/>
  <c r="R112" i="17" s="1"/>
  <c r="AC112" i="17" s="1"/>
  <c r="AG120" i="17"/>
  <c r="AB124" i="17"/>
  <c r="AB109" i="17"/>
  <c r="AA111" i="17"/>
  <c r="R111" i="17" s="1"/>
  <c r="S111" i="17" s="1"/>
  <c r="AG118" i="17"/>
  <c r="AB123" i="17"/>
  <c r="AA127" i="17"/>
  <c r="R127" i="17" s="1"/>
  <c r="L116" i="17"/>
  <c r="AG125" i="17"/>
  <c r="AA110" i="17"/>
  <c r="R110" i="17" s="1"/>
  <c r="S110" i="17" s="1"/>
  <c r="AB119" i="17"/>
  <c r="AF126" i="17"/>
  <c r="T126" i="17" s="1"/>
  <c r="AA126" i="17"/>
  <c r="R126" i="17" s="1"/>
  <c r="AD122" i="17"/>
  <c r="N122" i="17"/>
  <c r="Z125" i="17"/>
  <c r="M125" i="17" s="1"/>
  <c r="AE125" i="17"/>
  <c r="O125" i="17" s="1"/>
  <c r="AF125" i="17"/>
  <c r="T125" i="17" s="1"/>
  <c r="AA125" i="17"/>
  <c r="R125" i="17" s="1"/>
  <c r="AF123" i="17"/>
  <c r="T123" i="17" s="1"/>
  <c r="AA123" i="17"/>
  <c r="R123" i="17" s="1"/>
  <c r="O121" i="17"/>
  <c r="AF118" i="17"/>
  <c r="T118" i="17" s="1"/>
  <c r="AA118" i="17"/>
  <c r="R118" i="17" s="1"/>
  <c r="AF124" i="17"/>
  <c r="T124" i="17" s="1"/>
  <c r="AA124" i="17"/>
  <c r="R124" i="17" s="1"/>
  <c r="S122" i="17"/>
  <c r="P122" i="17"/>
  <c r="T127" i="17"/>
  <c r="L125" i="17"/>
  <c r="H117" i="17"/>
  <c r="AE117" i="17" s="1"/>
  <c r="O117" i="17" s="1"/>
  <c r="AF120" i="17"/>
  <c r="T120" i="17" s="1"/>
  <c r="AG121" i="17"/>
  <c r="L124" i="17"/>
  <c r="AF122" i="17"/>
  <c r="T122" i="17" s="1"/>
  <c r="AB110" i="17"/>
  <c r="AB112" i="17"/>
  <c r="H119" i="17"/>
  <c r="R119" i="17"/>
  <c r="AF119" i="17"/>
  <c r="T119" i="17" s="1"/>
  <c r="L123" i="17"/>
  <c r="AB116" i="17"/>
  <c r="AF121" i="17"/>
  <c r="T121" i="17" s="1"/>
  <c r="AG109" i="17"/>
  <c r="AG110" i="17"/>
  <c r="L115" i="17"/>
  <c r="AG116" i="17"/>
  <c r="H118" i="17"/>
  <c r="L122" i="17"/>
  <c r="AE121" i="17"/>
  <c r="AB108" i="17"/>
  <c r="AB114" i="17"/>
  <c r="AG115" i="17"/>
  <c r="L121" i="17"/>
  <c r="H127" i="17"/>
  <c r="H115" i="17"/>
  <c r="AE115" i="17" s="1"/>
  <c r="O115" i="17" s="1"/>
  <c r="Z111" i="17"/>
  <c r="M111" i="17" s="1"/>
  <c r="N111" i="17" s="1"/>
  <c r="AF115" i="17"/>
  <c r="T115" i="17" s="1"/>
  <c r="M121" i="17"/>
  <c r="H126" i="17"/>
  <c r="Z112" i="17"/>
  <c r="M112" i="17" s="1"/>
  <c r="AD112" i="17" s="1"/>
  <c r="O112" i="17"/>
  <c r="P112" i="17" s="1"/>
  <c r="AB113" i="17"/>
  <c r="L119" i="17"/>
  <c r="AA115" i="17"/>
  <c r="R115" i="17" s="1"/>
  <c r="S115" i="17" s="1"/>
  <c r="L108" i="17"/>
  <c r="AB117" i="17"/>
  <c r="H124" i="17"/>
  <c r="AF108" i="17"/>
  <c r="T108" i="17" s="1"/>
  <c r="AA108" i="17"/>
  <c r="R108" i="17" s="1"/>
  <c r="AF117" i="17"/>
  <c r="T117" i="17" s="1"/>
  <c r="AA117" i="17"/>
  <c r="R117" i="17" s="1"/>
  <c r="AC115" i="17"/>
  <c r="AA113" i="17"/>
  <c r="R113" i="17" s="1"/>
  <c r="AF113" i="17"/>
  <c r="AF114" i="17"/>
  <c r="T114" i="17" s="1"/>
  <c r="AA114" i="17"/>
  <c r="R114" i="17" s="1"/>
  <c r="AH115" i="17"/>
  <c r="U115" i="17"/>
  <c r="T116" i="17"/>
  <c r="AF111" i="17"/>
  <c r="T111" i="17" s="1"/>
  <c r="T113" i="17"/>
  <c r="H110" i="17"/>
  <c r="AF110" i="17"/>
  <c r="T110" i="17" s="1"/>
  <c r="AG111" i="17"/>
  <c r="L114" i="17"/>
  <c r="AE111" i="17"/>
  <c r="O111" i="17" s="1"/>
  <c r="AF112" i="17"/>
  <c r="T112" i="17" s="1"/>
  <c r="AB57" i="17"/>
  <c r="H109" i="17"/>
  <c r="R109" i="17"/>
  <c r="AF109" i="17"/>
  <c r="T109" i="17" s="1"/>
  <c r="L113" i="17"/>
  <c r="AB115" i="17"/>
  <c r="AA116" i="17"/>
  <c r="R116" i="17" s="1"/>
  <c r="H22" i="17"/>
  <c r="AE22" i="17" s="1"/>
  <c r="O22" i="17" s="1"/>
  <c r="H89" i="17"/>
  <c r="AE89" i="17" s="1"/>
  <c r="O89" i="17" s="1"/>
  <c r="H62" i="17"/>
  <c r="AE62" i="17" s="1"/>
  <c r="O62" i="17" s="1"/>
  <c r="L56" i="17"/>
  <c r="H108" i="17"/>
  <c r="L112" i="17"/>
  <c r="H116" i="17"/>
  <c r="AB55" i="17"/>
  <c r="AG56" i="17"/>
  <c r="L111" i="17"/>
  <c r="L109" i="17"/>
  <c r="H114" i="17"/>
  <c r="H60" i="17"/>
  <c r="AE60" i="17" s="1"/>
  <c r="O60" i="17" s="1"/>
  <c r="H25" i="17"/>
  <c r="AE25" i="17" s="1"/>
  <c r="O25" i="17" s="1"/>
  <c r="P25" i="17" s="1"/>
  <c r="H30" i="17"/>
  <c r="Z30" i="17" s="1"/>
  <c r="M30" i="17" s="1"/>
  <c r="H87" i="17"/>
  <c r="AE87" i="17" s="1"/>
  <c r="O87" i="17" s="1"/>
  <c r="P87" i="17" s="1"/>
  <c r="AG61" i="17"/>
  <c r="AB63" i="17"/>
  <c r="AB56" i="17"/>
  <c r="AF67" i="17"/>
  <c r="T67" i="17" s="1"/>
  <c r="L60" i="17"/>
  <c r="AG63" i="17"/>
  <c r="L66" i="17"/>
  <c r="L59" i="17"/>
  <c r="L65" i="17"/>
  <c r="AG66" i="17"/>
  <c r="AE54" i="17"/>
  <c r="O54" i="17" s="1"/>
  <c r="L53" i="17"/>
  <c r="AG54" i="17"/>
  <c r="AB69" i="17"/>
  <c r="AF77" i="17"/>
  <c r="T77" i="17" s="1"/>
  <c r="AH77" i="17" s="1"/>
  <c r="AG57" i="17"/>
  <c r="AG77" i="17"/>
  <c r="H67" i="17"/>
  <c r="Z67" i="17" s="1"/>
  <c r="M67" i="17" s="1"/>
  <c r="N67" i="17" s="1"/>
  <c r="AB62" i="17"/>
  <c r="AB66" i="17"/>
  <c r="AA56" i="17"/>
  <c r="R56" i="17" s="1"/>
  <c r="AF56" i="17"/>
  <c r="T56" i="17" s="1"/>
  <c r="AF57" i="17"/>
  <c r="T57" i="17" s="1"/>
  <c r="AA57" i="17"/>
  <c r="R57" i="17" s="1"/>
  <c r="AG68" i="17"/>
  <c r="AB54" i="17"/>
  <c r="AF62" i="17"/>
  <c r="T62" i="17" s="1"/>
  <c r="AA66" i="17"/>
  <c r="R66" i="17" s="1"/>
  <c r="L57" i="17"/>
  <c r="AG62" i="17"/>
  <c r="H70" i="17"/>
  <c r="AE70" i="17" s="1"/>
  <c r="O70" i="17" s="1"/>
  <c r="AA61" i="17"/>
  <c r="R61" i="17" s="1"/>
  <c r="AC61" i="17" s="1"/>
  <c r="AA135" i="17"/>
  <c r="R135" i="17" s="1"/>
  <c r="AB80" i="17"/>
  <c r="H69" i="17"/>
  <c r="Z69" i="17" s="1"/>
  <c r="M69" i="17" s="1"/>
  <c r="AB53" i="17"/>
  <c r="AA64" i="17"/>
  <c r="R64" i="17" s="1"/>
  <c r="AB65" i="17"/>
  <c r="AB74" i="17"/>
  <c r="H53" i="17"/>
  <c r="AE53" i="17" s="1"/>
  <c r="O53" i="17" s="1"/>
  <c r="AB60" i="17"/>
  <c r="AA62" i="17"/>
  <c r="R62" i="17" s="1"/>
  <c r="AC62" i="17" s="1"/>
  <c r="H66" i="17"/>
  <c r="AE66" i="17" s="1"/>
  <c r="O66" i="17" s="1"/>
  <c r="AF54" i="17"/>
  <c r="T54" i="17" s="1"/>
  <c r="AB58" i="17"/>
  <c r="AF66" i="17"/>
  <c r="T66" i="17" s="1"/>
  <c r="H57" i="17"/>
  <c r="H146" i="17"/>
  <c r="AE146" i="17" s="1"/>
  <c r="O146" i="17" s="1"/>
  <c r="AB73" i="17"/>
  <c r="AA59" i="17"/>
  <c r="R59" i="17" s="1"/>
  <c r="AC59" i="17" s="1"/>
  <c r="AA60" i="17"/>
  <c r="R60" i="17" s="1"/>
  <c r="S60" i="17" s="1"/>
  <c r="AF61" i="17"/>
  <c r="T61" i="17" s="1"/>
  <c r="AH61" i="17" s="1"/>
  <c r="AB64" i="17"/>
  <c r="AG65" i="17"/>
  <c r="H56" i="17"/>
  <c r="AG53" i="17"/>
  <c r="AG64" i="17"/>
  <c r="AB72" i="17"/>
  <c r="AF53" i="17"/>
  <c r="T53" i="17" s="1"/>
  <c r="AA54" i="17"/>
  <c r="R54" i="17" s="1"/>
  <c r="AG55" i="17"/>
  <c r="AF65" i="17"/>
  <c r="T65" i="17" s="1"/>
  <c r="AA53" i="17"/>
  <c r="R53" i="17" s="1"/>
  <c r="AF63" i="17"/>
  <c r="T63" i="17" s="1"/>
  <c r="AA63" i="17"/>
  <c r="R63" i="17" s="1"/>
  <c r="L64" i="17"/>
  <c r="AB78" i="17"/>
  <c r="Z68" i="17"/>
  <c r="M68" i="17" s="1"/>
  <c r="N68" i="17" s="1"/>
  <c r="L58" i="17"/>
  <c r="H58" i="17"/>
  <c r="AA58" i="17"/>
  <c r="R58" i="17" s="1"/>
  <c r="AF58" i="17"/>
  <c r="T58" i="17" s="1"/>
  <c r="Z61" i="17"/>
  <c r="M61" i="17" s="1"/>
  <c r="AE61" i="17"/>
  <c r="O61" i="17" s="1"/>
  <c r="AB71" i="17"/>
  <c r="AG72" i="17"/>
  <c r="AG73" i="17"/>
  <c r="AG74" i="17"/>
  <c r="L54" i="17"/>
  <c r="L63" i="17"/>
  <c r="H65" i="17"/>
  <c r="L70" i="17"/>
  <c r="AG71" i="17"/>
  <c r="L72" i="17"/>
  <c r="L73" i="17"/>
  <c r="L55" i="17"/>
  <c r="H55" i="17"/>
  <c r="H59" i="17"/>
  <c r="AB61" i="17"/>
  <c r="AF64" i="17"/>
  <c r="T64" i="17" s="1"/>
  <c r="AF60" i="17"/>
  <c r="T60" i="17" s="1"/>
  <c r="L75" i="17"/>
  <c r="AA68" i="17"/>
  <c r="R68" i="17" s="1"/>
  <c r="S68" i="17" s="1"/>
  <c r="AG70" i="17"/>
  <c r="AA55" i="17"/>
  <c r="R55" i="17" s="1"/>
  <c r="AB59" i="17"/>
  <c r="AF59" i="17"/>
  <c r="T59" i="17" s="1"/>
  <c r="AG60" i="17"/>
  <c r="AA65" i="17"/>
  <c r="R65" i="17" s="1"/>
  <c r="AE68" i="17"/>
  <c r="O68" i="17" s="1"/>
  <c r="AI68" i="17" s="1"/>
  <c r="AG69" i="17"/>
  <c r="AG59" i="17"/>
  <c r="L62" i="17"/>
  <c r="L80" i="17"/>
  <c r="L68" i="17"/>
  <c r="Z54" i="17"/>
  <c r="M54" i="17" s="1"/>
  <c r="AF55" i="17"/>
  <c r="T55" i="17" s="1"/>
  <c r="AG58" i="17"/>
  <c r="L79" i="17"/>
  <c r="H93" i="17"/>
  <c r="Z93" i="17" s="1"/>
  <c r="M93" i="17" s="1"/>
  <c r="AB79" i="17"/>
  <c r="L78" i="17"/>
  <c r="AB67" i="17"/>
  <c r="L61" i="17"/>
  <c r="H77" i="17"/>
  <c r="AE77" i="17" s="1"/>
  <c r="O77" i="17" s="1"/>
  <c r="H71" i="17"/>
  <c r="AE71" i="17" s="1"/>
  <c r="O71" i="17" s="1"/>
  <c r="P71" i="17" s="1"/>
  <c r="H64" i="17"/>
  <c r="H34" i="17"/>
  <c r="Z34" i="17" s="1"/>
  <c r="M34" i="17" s="1"/>
  <c r="AB68" i="17"/>
  <c r="H63" i="17"/>
  <c r="AF72" i="17"/>
  <c r="T72" i="17" s="1"/>
  <c r="AA72" i="17"/>
  <c r="R72" i="17" s="1"/>
  <c r="AF73" i="17"/>
  <c r="T73" i="17" s="1"/>
  <c r="AA73" i="17"/>
  <c r="R73" i="17" s="1"/>
  <c r="AF74" i="17"/>
  <c r="T74" i="17" s="1"/>
  <c r="AA74" i="17"/>
  <c r="R74" i="17" s="1"/>
  <c r="AA70" i="17"/>
  <c r="R70" i="17" s="1"/>
  <c r="AF70" i="17"/>
  <c r="T70" i="17" s="1"/>
  <c r="AF71" i="17"/>
  <c r="T71" i="17" s="1"/>
  <c r="AA71" i="17"/>
  <c r="R71" i="17" s="1"/>
  <c r="AA69" i="17"/>
  <c r="R69" i="17" s="1"/>
  <c r="AF69" i="17"/>
  <c r="T69" i="17" s="1"/>
  <c r="L74" i="17"/>
  <c r="AB77" i="17"/>
  <c r="L71" i="17"/>
  <c r="AG67" i="17"/>
  <c r="AB76" i="17"/>
  <c r="L77" i="17"/>
  <c r="AG78" i="17"/>
  <c r="L69" i="17"/>
  <c r="AF68" i="17"/>
  <c r="T68" i="17" s="1"/>
  <c r="H135" i="17"/>
  <c r="Z135" i="17" s="1"/>
  <c r="M135" i="17" s="1"/>
  <c r="H141" i="17"/>
  <c r="AE141" i="17" s="1"/>
  <c r="O141" i="17" s="1"/>
  <c r="AB75" i="17"/>
  <c r="AG76" i="17"/>
  <c r="AB70" i="17"/>
  <c r="H74" i="17"/>
  <c r="H75" i="17"/>
  <c r="Z75" i="17" s="1"/>
  <c r="M75" i="17" s="1"/>
  <c r="AF89" i="17"/>
  <c r="T89" i="17" s="1"/>
  <c r="U89" i="17" s="1"/>
  <c r="AG79" i="17"/>
  <c r="AG80" i="17"/>
  <c r="AA77" i="17"/>
  <c r="R77" i="17" s="1"/>
  <c r="AC77" i="17" s="1"/>
  <c r="L67" i="17"/>
  <c r="H73" i="17"/>
  <c r="AF147" i="17"/>
  <c r="T147" i="17" s="1"/>
  <c r="AA25" i="17"/>
  <c r="R25" i="17" s="1"/>
  <c r="AC25" i="17" s="1"/>
  <c r="AG75" i="17"/>
  <c r="AA67" i="17"/>
  <c r="R67" i="17" s="1"/>
  <c r="H72" i="17"/>
  <c r="AF80" i="17"/>
  <c r="T80" i="17" s="1"/>
  <c r="AF78" i="17"/>
  <c r="T78" i="17" s="1"/>
  <c r="AA78" i="17"/>
  <c r="R78" i="17" s="1"/>
  <c r="AF76" i="17"/>
  <c r="T76" i="17" s="1"/>
  <c r="AA76" i="17"/>
  <c r="R76" i="17" s="1"/>
  <c r="AF75" i="17"/>
  <c r="T75" i="17" s="1"/>
  <c r="AA75" i="17"/>
  <c r="R75" i="17" s="1"/>
  <c r="H8" i="17"/>
  <c r="AE8" i="17" s="1"/>
  <c r="O8" i="17" s="1"/>
  <c r="AF39" i="17"/>
  <c r="T39" i="17" s="1"/>
  <c r="AG89" i="17"/>
  <c r="H98" i="17"/>
  <c r="Z98" i="17" s="1"/>
  <c r="M98" i="17" s="1"/>
  <c r="AA80" i="17"/>
  <c r="R80" i="17" s="1"/>
  <c r="L76" i="17"/>
  <c r="AG142" i="17"/>
  <c r="AG33" i="17"/>
  <c r="AA99" i="17"/>
  <c r="R99" i="17" s="1"/>
  <c r="AC99" i="17" s="1"/>
  <c r="H78" i="17"/>
  <c r="AA133" i="17"/>
  <c r="R133" i="17" s="1"/>
  <c r="H16" i="17"/>
  <c r="Z16" i="17" s="1"/>
  <c r="M16" i="17" s="1"/>
  <c r="AF23" i="17"/>
  <c r="T23" i="17" s="1"/>
  <c r="U23" i="17" s="1"/>
  <c r="L27" i="17"/>
  <c r="AB37" i="17"/>
  <c r="AG102" i="17"/>
  <c r="H15" i="17"/>
  <c r="Z15" i="17" s="1"/>
  <c r="M15" i="17" s="1"/>
  <c r="H31" i="17"/>
  <c r="Z31" i="17" s="1"/>
  <c r="M31" i="17" s="1"/>
  <c r="N31" i="17" s="1"/>
  <c r="H41" i="17"/>
  <c r="AE41" i="17" s="1"/>
  <c r="O41" i="17" s="1"/>
  <c r="H76" i="17"/>
  <c r="AF26" i="17"/>
  <c r="T26" i="17" s="1"/>
  <c r="AF36" i="17"/>
  <c r="T36" i="17" s="1"/>
  <c r="AA79" i="17"/>
  <c r="R79" i="17" s="1"/>
  <c r="AF79" i="17"/>
  <c r="T79" i="17" s="1"/>
  <c r="H131" i="17"/>
  <c r="Z131" i="17" s="1"/>
  <c r="M131" i="17" s="1"/>
  <c r="AF87" i="17"/>
  <c r="T87" i="17" s="1"/>
  <c r="AH87" i="17" s="1"/>
  <c r="AF10" i="17"/>
  <c r="T10" i="17" s="1"/>
  <c r="AG87" i="17"/>
  <c r="AG81" i="17"/>
  <c r="AF91" i="17"/>
  <c r="T91" i="17" s="1"/>
  <c r="L139" i="17"/>
  <c r="H80" i="17"/>
  <c r="AG130" i="17"/>
  <c r="AA146" i="17"/>
  <c r="R146" i="17" s="1"/>
  <c r="S146" i="17" s="1"/>
  <c r="AG26" i="17"/>
  <c r="L35" i="17"/>
  <c r="AB139" i="17"/>
  <c r="H79" i="17"/>
  <c r="H43" i="17"/>
  <c r="AE43" i="17" s="1"/>
  <c r="O43" i="17" s="1"/>
  <c r="AI43" i="17" s="1"/>
  <c r="AF131" i="17"/>
  <c r="T131" i="17" s="1"/>
  <c r="U131" i="17" s="1"/>
  <c r="AG82" i="17"/>
  <c r="F148" i="17"/>
  <c r="F160" i="17" s="1"/>
  <c r="L6" i="17"/>
  <c r="AF92" i="17"/>
  <c r="T92" i="17" s="1"/>
  <c r="AB82" i="17"/>
  <c r="AF38" i="17"/>
  <c r="T38" i="17" s="1"/>
  <c r="L90" i="17"/>
  <c r="AG25" i="17"/>
  <c r="L28" i="17"/>
  <c r="H33" i="17"/>
  <c r="AE33" i="17" s="1"/>
  <c r="O33" i="17" s="1"/>
  <c r="AI33" i="17" s="1"/>
  <c r="AG37" i="17"/>
  <c r="AG40" i="17"/>
  <c r="F95" i="17"/>
  <c r="F157" i="17" s="1"/>
  <c r="AA102" i="17"/>
  <c r="R102" i="17" s="1"/>
  <c r="AC102" i="17" s="1"/>
  <c r="AG135" i="17"/>
  <c r="AF138" i="17"/>
  <c r="T138" i="17" s="1"/>
  <c r="AB20" i="17"/>
  <c r="AA28" i="17"/>
  <c r="R28" i="17" s="1"/>
  <c r="S28" i="17" s="1"/>
  <c r="AF18" i="17"/>
  <c r="T18" i="17" s="1"/>
  <c r="U18" i="17" s="1"/>
  <c r="AB36" i="17"/>
  <c r="AG35" i="17"/>
  <c r="AG36" i="17"/>
  <c r="AG24" i="17"/>
  <c r="AA34" i="17"/>
  <c r="R34" i="17" s="1"/>
  <c r="AA16" i="17"/>
  <c r="R16" i="17" s="1"/>
  <c r="S16" i="17" s="1"/>
  <c r="AB39" i="17"/>
  <c r="H28" i="17"/>
  <c r="AE28" i="17" s="1"/>
  <c r="O28" i="17" s="1"/>
  <c r="H29" i="17"/>
  <c r="AE29" i="17" s="1"/>
  <c r="O29" i="17" s="1"/>
  <c r="H35" i="17"/>
  <c r="AE35" i="17" s="1"/>
  <c r="O35" i="17" s="1"/>
  <c r="AG128" i="17"/>
  <c r="AF128" i="17"/>
  <c r="T128" i="17" s="1"/>
  <c r="AF9" i="17"/>
  <c r="T9" i="17" s="1"/>
  <c r="AF94" i="17"/>
  <c r="T94" i="17" s="1"/>
  <c r="H138" i="17"/>
  <c r="Z138" i="17" s="1"/>
  <c r="M138" i="17" s="1"/>
  <c r="L138" i="17"/>
  <c r="AG6" i="17"/>
  <c r="AB6" i="17"/>
  <c r="AA6" i="17"/>
  <c r="R6" i="17" s="1"/>
  <c r="AB16" i="17"/>
  <c r="AB91" i="17"/>
  <c r="AF43" i="17"/>
  <c r="T43" i="17" s="1"/>
  <c r="AH43" i="17" s="1"/>
  <c r="AA21" i="17"/>
  <c r="R21" i="17" s="1"/>
  <c r="S21" i="17" s="1"/>
  <c r="AF20" i="17"/>
  <c r="T20" i="17" s="1"/>
  <c r="AH20" i="17" s="1"/>
  <c r="L94" i="17"/>
  <c r="AA131" i="17"/>
  <c r="R131" i="17" s="1"/>
  <c r="H44" i="17"/>
  <c r="Z44" i="17" s="1"/>
  <c r="M44" i="17" s="1"/>
  <c r="AF17" i="17"/>
  <c r="T17" i="17" s="1"/>
  <c r="U17" i="17" s="1"/>
  <c r="AF34" i="17"/>
  <c r="T34" i="17" s="1"/>
  <c r="AA45" i="17"/>
  <c r="R45" i="17" s="1"/>
  <c r="S45" i="17" s="1"/>
  <c r="AA89" i="17"/>
  <c r="R89" i="17" s="1"/>
  <c r="AB89" i="17"/>
  <c r="AG94" i="17"/>
  <c r="H140" i="17"/>
  <c r="AE140" i="17" s="1"/>
  <c r="O140" i="17" s="1"/>
  <c r="AA15" i="17"/>
  <c r="R15" i="17" s="1"/>
  <c r="AF16" i="17"/>
  <c r="T16" i="17" s="1"/>
  <c r="U16" i="17" s="1"/>
  <c r="AF21" i="17"/>
  <c r="T21" i="17" s="1"/>
  <c r="AB46" i="17"/>
  <c r="L101" i="17"/>
  <c r="H137" i="17"/>
  <c r="Z137" i="17" s="1"/>
  <c r="M137" i="17" s="1"/>
  <c r="AD137" i="17" s="1"/>
  <c r="AG140" i="17"/>
  <c r="AB15" i="17"/>
  <c r="AG19" i="17"/>
  <c r="H32" i="17"/>
  <c r="AE32" i="17" s="1"/>
  <c r="O32" i="17" s="1"/>
  <c r="AF40" i="17"/>
  <c r="T40" i="17" s="1"/>
  <c r="AG46" i="17"/>
  <c r="AG91" i="17"/>
  <c r="AA128" i="17"/>
  <c r="R128" i="17" s="1"/>
  <c r="S128" i="17" s="1"/>
  <c r="AB135" i="17"/>
  <c r="L146" i="17"/>
  <c r="AG15" i="17"/>
  <c r="AG16" i="17"/>
  <c r="AA20" i="17"/>
  <c r="R20" i="17" s="1"/>
  <c r="H26" i="17"/>
  <c r="Z26" i="17" s="1"/>
  <c r="M26" i="17" s="1"/>
  <c r="AF28" i="17"/>
  <c r="T28" i="17" s="1"/>
  <c r="AH28" i="17" s="1"/>
  <c r="AG31" i="17"/>
  <c r="AB34" i="17"/>
  <c r="AA41" i="17"/>
  <c r="R41" i="17" s="1"/>
  <c r="AC41" i="17" s="1"/>
  <c r="AG90" i="17"/>
  <c r="AG93" i="17"/>
  <c r="F104" i="17"/>
  <c r="F158" i="17" s="1"/>
  <c r="AA138" i="17"/>
  <c r="R138" i="17" s="1"/>
  <c r="AA90" i="17"/>
  <c r="R90" i="17" s="1"/>
  <c r="AG44" i="17"/>
  <c r="AG7" i="17"/>
  <c r="L20" i="17"/>
  <c r="H23" i="17"/>
  <c r="Z23" i="17" s="1"/>
  <c r="M23" i="17" s="1"/>
  <c r="AA39" i="17"/>
  <c r="R39" i="17" s="1"/>
  <c r="AB40" i="17"/>
  <c r="AF41" i="17"/>
  <c r="T41" i="17" s="1"/>
  <c r="AH41" i="17" s="1"/>
  <c r="AG47" i="17"/>
  <c r="AA94" i="17"/>
  <c r="R94" i="17" s="1"/>
  <c r="AB137" i="17"/>
  <c r="AG138" i="17"/>
  <c r="AG141" i="17"/>
  <c r="AF145" i="17"/>
  <c r="T145" i="17" s="1"/>
  <c r="L26" i="17"/>
  <c r="L30" i="17"/>
  <c r="AB42" i="17"/>
  <c r="G148" i="17"/>
  <c r="G160" i="17" s="1"/>
  <c r="Z165" i="17"/>
  <c r="H18" i="17"/>
  <c r="AE18" i="17" s="1"/>
  <c r="O18" i="17" s="1"/>
  <c r="H19" i="17"/>
  <c r="AE19" i="17" s="1"/>
  <c r="O19" i="17" s="1"/>
  <c r="AG20" i="17"/>
  <c r="AG29" i="17"/>
  <c r="L32" i="17"/>
  <c r="AB41" i="17"/>
  <c r="F83" i="17"/>
  <c r="F156" i="17" s="1"/>
  <c r="AB94" i="17"/>
  <c r="AB100" i="17"/>
  <c r="AF102" i="17"/>
  <c r="T102" i="17" s="1"/>
  <c r="AG146" i="17"/>
  <c r="AA27" i="17"/>
  <c r="R27" i="17" s="1"/>
  <c r="AA137" i="17"/>
  <c r="R137" i="17" s="1"/>
  <c r="AC137" i="17" s="1"/>
  <c r="AA147" i="17"/>
  <c r="R147" i="17" s="1"/>
  <c r="S147" i="17" s="1"/>
  <c r="AG10" i="17"/>
  <c r="L16" i="17"/>
  <c r="L18" i="17"/>
  <c r="AB19" i="17"/>
  <c r="H21" i="17"/>
  <c r="Z21" i="17" s="1"/>
  <c r="M21" i="17" s="1"/>
  <c r="L22" i="17"/>
  <c r="AB24" i="17"/>
  <c r="AF25" i="17"/>
  <c r="T25" i="17" s="1"/>
  <c r="U25" i="17" s="1"/>
  <c r="AG32" i="17"/>
  <c r="AG34" i="17"/>
  <c r="AG39" i="17"/>
  <c r="AG41" i="17"/>
  <c r="AB92" i="17"/>
  <c r="AA101" i="17"/>
  <c r="R101" i="17" s="1"/>
  <c r="AC101" i="17" s="1"/>
  <c r="AG103" i="17"/>
  <c r="AF137" i="17"/>
  <c r="T137" i="17" s="1"/>
  <c r="U137" i="17" s="1"/>
  <c r="AG145" i="17"/>
  <c r="AA166" i="17"/>
  <c r="AF6" i="17"/>
  <c r="T6" i="17" s="1"/>
  <c r="AB8" i="17"/>
  <c r="AA9" i="17"/>
  <c r="R9" i="17" s="1"/>
  <c r="AA10" i="17"/>
  <c r="R10" i="17" s="1"/>
  <c r="AB10" i="17"/>
  <c r="AB167" i="17"/>
  <c r="AA22" i="17"/>
  <c r="R22" i="17" s="1"/>
  <c r="AF22" i="17"/>
  <c r="T22" i="17" s="1"/>
  <c r="AA42" i="17"/>
  <c r="R42" i="17" s="1"/>
  <c r="AF42" i="17"/>
  <c r="T42" i="17" s="1"/>
  <c r="AF31" i="17"/>
  <c r="T31" i="17" s="1"/>
  <c r="AA31" i="17"/>
  <c r="R31" i="17" s="1"/>
  <c r="L10" i="17"/>
  <c r="AF15" i="17"/>
  <c r="T15" i="17" s="1"/>
  <c r="L40" i="17"/>
  <c r="H52" i="17"/>
  <c r="AE131" i="17"/>
  <c r="O131" i="17" s="1"/>
  <c r="AA18" i="17"/>
  <c r="R18" i="17" s="1"/>
  <c r="AA24" i="17"/>
  <c r="R24" i="17" s="1"/>
  <c r="AF24" i="17"/>
  <c r="T24" i="17" s="1"/>
  <c r="AG22" i="17"/>
  <c r="AB27" i="17"/>
  <c r="AB32" i="17"/>
  <c r="L34" i="17"/>
  <c r="AA40" i="17"/>
  <c r="R40" i="17" s="1"/>
  <c r="AA88" i="17"/>
  <c r="R88" i="17" s="1"/>
  <c r="H102" i="17"/>
  <c r="L102" i="17"/>
  <c r="E143" i="17"/>
  <c r="E159" i="17" s="1"/>
  <c r="H134" i="17"/>
  <c r="AA134" i="17"/>
  <c r="R134" i="17" s="1"/>
  <c r="L134" i="17"/>
  <c r="H142" i="17"/>
  <c r="L142" i="17"/>
  <c r="H6" i="17"/>
  <c r="H7" i="17"/>
  <c r="L7" i="17"/>
  <c r="L8" i="17"/>
  <c r="AA8" i="17"/>
  <c r="R8" i="17" s="1"/>
  <c r="AF8" i="17"/>
  <c r="T8" i="17" s="1"/>
  <c r="H9" i="17"/>
  <c r="H10" i="17"/>
  <c r="F48" i="17"/>
  <c r="F155" i="17" s="1"/>
  <c r="AB26" i="17"/>
  <c r="AB28" i="17"/>
  <c r="AF29" i="17"/>
  <c r="T29" i="17" s="1"/>
  <c r="H42" i="17"/>
  <c r="L42" i="17"/>
  <c r="L45" i="17"/>
  <c r="H107" i="17"/>
  <c r="AB107" i="17"/>
  <c r="L107" i="17"/>
  <c r="AG107" i="17"/>
  <c r="G11" i="17"/>
  <c r="G154" i="17" s="1"/>
  <c r="L9" i="17"/>
  <c r="AB47" i="17"/>
  <c r="AC168" i="17"/>
  <c r="D168" i="17"/>
  <c r="Z167" i="17"/>
  <c r="AG166" i="17"/>
  <c r="AD165" i="17"/>
  <c r="E165" i="17"/>
  <c r="AF168" i="17"/>
  <c r="G168" i="17"/>
  <c r="AC167" i="17"/>
  <c r="D167" i="17"/>
  <c r="Z166" i="17"/>
  <c r="AG165" i="17"/>
  <c r="AE168" i="17"/>
  <c r="AG167" i="17"/>
  <c r="AI166" i="17"/>
  <c r="E166" i="17"/>
  <c r="G165" i="17"/>
  <c r="G169" i="17" s="1"/>
  <c r="AD168" i="17"/>
  <c r="AD167" i="17"/>
  <c r="AC166" i="17"/>
  <c r="AB165" i="17"/>
  <c r="AB168" i="17"/>
  <c r="F167" i="17"/>
  <c r="AH165" i="17"/>
  <c r="AA168" i="17"/>
  <c r="E167" i="17"/>
  <c r="AF165" i="17"/>
  <c r="AH167" i="17"/>
  <c r="AC165" i="17"/>
  <c r="D165" i="17"/>
  <c r="AD166" i="17"/>
  <c r="D166" i="17"/>
  <c r="AE167" i="17"/>
  <c r="AH166" i="17"/>
  <c r="F168" i="17"/>
  <c r="G166" i="17"/>
  <c r="F165" i="17"/>
  <c r="E168" i="17"/>
  <c r="G167" i="17"/>
  <c r="F166" i="17"/>
  <c r="AI168" i="17"/>
  <c r="AB166" i="17"/>
  <c r="AI167" i="17"/>
  <c r="AH168" i="17"/>
  <c r="AE166" i="17"/>
  <c r="Z168" i="17"/>
  <c r="AG168" i="17"/>
  <c r="AE165" i="17"/>
  <c r="AA167" i="17"/>
  <c r="B11" i="17"/>
  <c r="B154" i="17" s="1"/>
  <c r="AF166" i="17"/>
  <c r="H17" i="17"/>
  <c r="L23" i="17"/>
  <c r="H24" i="17"/>
  <c r="AF82" i="17"/>
  <c r="T82" i="17" s="1"/>
  <c r="AA82" i="17"/>
  <c r="R82" i="17" s="1"/>
  <c r="AA17" i="17"/>
  <c r="R17" i="17" s="1"/>
  <c r="AB21" i="17"/>
  <c r="AA26" i="17"/>
  <c r="R26" i="17" s="1"/>
  <c r="H37" i="17"/>
  <c r="L37" i="17"/>
  <c r="AB38" i="17"/>
  <c r="H40" i="17"/>
  <c r="L52" i="17"/>
  <c r="AF81" i="17"/>
  <c r="T81" i="17" s="1"/>
  <c r="H101" i="17"/>
  <c r="AG133" i="17"/>
  <c r="AB133" i="17"/>
  <c r="AA165" i="17"/>
  <c r="F11" i="17"/>
  <c r="F154" i="17" s="1"/>
  <c r="AB9" i="17"/>
  <c r="L15" i="17"/>
  <c r="AB17" i="17"/>
  <c r="AG21" i="17"/>
  <c r="AG28" i="17"/>
  <c r="AA33" i="17"/>
  <c r="R33" i="17" s="1"/>
  <c r="AF33" i="17"/>
  <c r="T33" i="17" s="1"/>
  <c r="AB35" i="17"/>
  <c r="L36" i="17"/>
  <c r="H39" i="17"/>
  <c r="L39" i="17"/>
  <c r="H46" i="17"/>
  <c r="H47" i="17"/>
  <c r="L47" i="17"/>
  <c r="H91" i="17"/>
  <c r="L91" i="17"/>
  <c r="AI165" i="17"/>
  <c r="D83" i="17"/>
  <c r="AF52" i="17"/>
  <c r="T52" i="17" s="1"/>
  <c r="AA52" i="17"/>
  <c r="G95" i="17"/>
  <c r="G157" i="17" s="1"/>
  <c r="AA87" i="17"/>
  <c r="AG136" i="17"/>
  <c r="L136" i="17"/>
  <c r="AB136" i="17"/>
  <c r="AB7" i="17"/>
  <c r="AA23" i="17"/>
  <c r="R23" i="17" s="1"/>
  <c r="AB30" i="17"/>
  <c r="AF30" i="17"/>
  <c r="T30" i="17" s="1"/>
  <c r="AG45" i="17"/>
  <c r="AF88" i="17"/>
  <c r="T88" i="17" s="1"/>
  <c r="H99" i="17"/>
  <c r="AG99" i="17"/>
  <c r="AB99" i="17"/>
  <c r="D11" i="17"/>
  <c r="G48" i="17"/>
  <c r="G155" i="17" s="1"/>
  <c r="L17" i="17"/>
  <c r="H20" i="17"/>
  <c r="L21" i="17"/>
  <c r="L24" i="17"/>
  <c r="L29" i="17"/>
  <c r="AF37" i="17"/>
  <c r="T37" i="17" s="1"/>
  <c r="AA37" i="17"/>
  <c r="R37" i="17" s="1"/>
  <c r="AA38" i="17"/>
  <c r="R38" i="17" s="1"/>
  <c r="AA43" i="17"/>
  <c r="R43" i="17" s="1"/>
  <c r="D48" i="17"/>
  <c r="AF167" i="17"/>
  <c r="L19" i="17"/>
  <c r="AF19" i="17"/>
  <c r="T19" i="17" s="1"/>
  <c r="AA19" i="17"/>
  <c r="R19" i="17" s="1"/>
  <c r="AB22" i="17"/>
  <c r="AB23" i="17"/>
  <c r="H27" i="17"/>
  <c r="AF27" i="17"/>
  <c r="T27" i="17" s="1"/>
  <c r="AB31" i="17"/>
  <c r="AA35" i="17"/>
  <c r="R35" i="17" s="1"/>
  <c r="AF35" i="17"/>
  <c r="T35" i="17" s="1"/>
  <c r="H38" i="17"/>
  <c r="L38" i="17"/>
  <c r="AA44" i="17"/>
  <c r="R44" i="17" s="1"/>
  <c r="AF44" i="17"/>
  <c r="T44" i="17" s="1"/>
  <c r="L46" i="17"/>
  <c r="E48" i="17"/>
  <c r="E155" i="17" s="1"/>
  <c r="AA81" i="17"/>
  <c r="R81" i="17" s="1"/>
  <c r="G104" i="17"/>
  <c r="G158" i="17" s="1"/>
  <c r="AB98" i="17"/>
  <c r="AB128" i="17"/>
  <c r="L128" i="17"/>
  <c r="L133" i="17"/>
  <c r="AA141" i="17"/>
  <c r="R141" i="17" s="1"/>
  <c r="AF141" i="17"/>
  <c r="T141" i="17" s="1"/>
  <c r="AA142" i="17"/>
  <c r="R142" i="17" s="1"/>
  <c r="AF142" i="17"/>
  <c r="T142" i="17" s="1"/>
  <c r="AG8" i="17"/>
  <c r="AG17" i="17"/>
  <c r="AG23" i="17"/>
  <c r="AG27" i="17"/>
  <c r="AB33" i="17"/>
  <c r="L33" i="17"/>
  <c r="AA36" i="17"/>
  <c r="R36" i="17" s="1"/>
  <c r="H45" i="17"/>
  <c r="AB52" i="17"/>
  <c r="E83" i="17"/>
  <c r="E156" i="17" s="1"/>
  <c r="AG52" i="17"/>
  <c r="L82" i="17"/>
  <c r="H82" i="17"/>
  <c r="AB87" i="17"/>
  <c r="D143" i="17"/>
  <c r="H106" i="17"/>
  <c r="L106" i="17"/>
  <c r="H139" i="17"/>
  <c r="H90" i="17"/>
  <c r="AA106" i="17"/>
  <c r="AB106" i="17"/>
  <c r="AB132" i="17"/>
  <c r="H132" i="17"/>
  <c r="L132" i="17"/>
  <c r="AF132" i="17"/>
  <c r="T132" i="17" s="1"/>
  <c r="H147" i="17"/>
  <c r="L147" i="17"/>
  <c r="AB147" i="17"/>
  <c r="AF7" i="17"/>
  <c r="T7" i="17" s="1"/>
  <c r="AA7" i="17"/>
  <c r="R7" i="17" s="1"/>
  <c r="AG9" i="17"/>
  <c r="AG18" i="17"/>
  <c r="AB25" i="17"/>
  <c r="L25" i="17"/>
  <c r="AB29" i="17"/>
  <c r="AG30" i="17"/>
  <c r="AG43" i="17"/>
  <c r="L44" i="17"/>
  <c r="AF47" i="17"/>
  <c r="T47" i="17" s="1"/>
  <c r="AA47" i="17"/>
  <c r="R47" i="17" s="1"/>
  <c r="L87" i="17"/>
  <c r="E95" i="17"/>
  <c r="E157" i="17" s="1"/>
  <c r="AF90" i="17"/>
  <c r="T90" i="17" s="1"/>
  <c r="AF99" i="17"/>
  <c r="T99" i="17" s="1"/>
  <c r="AA107" i="17"/>
  <c r="R107" i="17" s="1"/>
  <c r="AF107" i="17"/>
  <c r="T107" i="17" s="1"/>
  <c r="AG129" i="17"/>
  <c r="H129" i="17"/>
  <c r="AB129" i="17"/>
  <c r="AA130" i="17"/>
  <c r="R130" i="17" s="1"/>
  <c r="AF130" i="17"/>
  <c r="T130" i="17" s="1"/>
  <c r="H133" i="17"/>
  <c r="AB141" i="17"/>
  <c r="AA29" i="17"/>
  <c r="R29" i="17" s="1"/>
  <c r="AA30" i="17"/>
  <c r="R30" i="17" s="1"/>
  <c r="H36" i="17"/>
  <c r="L43" i="17"/>
  <c r="H81" i="17"/>
  <c r="L81" i="17"/>
  <c r="AB81" i="17"/>
  <c r="L88" i="17"/>
  <c r="AB88" i="17"/>
  <c r="AF98" i="17"/>
  <c r="AA98" i="17"/>
  <c r="R98" i="17" s="1"/>
  <c r="AG106" i="17"/>
  <c r="AF133" i="17"/>
  <c r="T133" i="17" s="1"/>
  <c r="AA136" i="17"/>
  <c r="R136" i="17" s="1"/>
  <c r="AF136" i="17"/>
  <c r="T136" i="17" s="1"/>
  <c r="AF46" i="17"/>
  <c r="T46" i="17" s="1"/>
  <c r="AA46" i="17"/>
  <c r="R46" i="17" s="1"/>
  <c r="AA92" i="17"/>
  <c r="R92" i="17" s="1"/>
  <c r="AA103" i="17"/>
  <c r="R103" i="17" s="1"/>
  <c r="H103" i="17"/>
  <c r="AA139" i="17"/>
  <c r="R139" i="17" s="1"/>
  <c r="AF139" i="17"/>
  <c r="T139" i="17" s="1"/>
  <c r="AF140" i="17"/>
  <c r="T140" i="17" s="1"/>
  <c r="AF101" i="17"/>
  <c r="T101" i="17" s="1"/>
  <c r="AF106" i="17"/>
  <c r="AF129" i="17"/>
  <c r="T129" i="17" s="1"/>
  <c r="AA129" i="17"/>
  <c r="R129" i="17" s="1"/>
  <c r="H130" i="17"/>
  <c r="L130" i="17"/>
  <c r="AB131" i="17"/>
  <c r="L131" i="17"/>
  <c r="D148" i="17"/>
  <c r="L89" i="17"/>
  <c r="L93" i="17"/>
  <c r="AF93" i="17"/>
  <c r="T93" i="17" s="1"/>
  <c r="AA93" i="17"/>
  <c r="R93" i="17" s="1"/>
  <c r="D104" i="17"/>
  <c r="L98" i="17"/>
  <c r="AB103" i="17"/>
  <c r="L103" i="17"/>
  <c r="AB130" i="17"/>
  <c r="AB140" i="17"/>
  <c r="L140" i="17"/>
  <c r="AB45" i="17"/>
  <c r="H92" i="17"/>
  <c r="L92" i="17"/>
  <c r="L135" i="17"/>
  <c r="AG132" i="17"/>
  <c r="AB18" i="17"/>
  <c r="L31" i="17"/>
  <c r="AA32" i="17"/>
  <c r="R32" i="17" s="1"/>
  <c r="AF32" i="17"/>
  <c r="T32" i="17" s="1"/>
  <c r="AG38" i="17"/>
  <c r="AG42" i="17"/>
  <c r="AF45" i="17"/>
  <c r="T45" i="17" s="1"/>
  <c r="Z87" i="17"/>
  <c r="H94" i="17"/>
  <c r="E104" i="17"/>
  <c r="E158" i="17" s="1"/>
  <c r="AG98" i="17"/>
  <c r="H100" i="17"/>
  <c r="AA100" i="17"/>
  <c r="R100" i="17" s="1"/>
  <c r="AG131" i="17"/>
  <c r="AF134" i="17"/>
  <c r="T134" i="17" s="1"/>
  <c r="L145" i="17"/>
  <c r="AG100" i="17"/>
  <c r="AB102" i="17"/>
  <c r="AB134" i="17"/>
  <c r="E148" i="17"/>
  <c r="E160" i="17" s="1"/>
  <c r="AA145" i="17"/>
  <c r="R145" i="17" s="1"/>
  <c r="AG147" i="17"/>
  <c r="E11" i="17"/>
  <c r="E154" i="17" s="1"/>
  <c r="AB44" i="17"/>
  <c r="D95" i="17"/>
  <c r="H88" i="17"/>
  <c r="AA91" i="17"/>
  <c r="R91" i="17" s="1"/>
  <c r="L100" i="17"/>
  <c r="AF100" i="17"/>
  <c r="T100" i="17" s="1"/>
  <c r="AG101" i="17"/>
  <c r="AF103" i="17"/>
  <c r="T103" i="17" s="1"/>
  <c r="AA132" i="17"/>
  <c r="R132" i="17" s="1"/>
  <c r="AG134" i="17"/>
  <c r="H136" i="17"/>
  <c r="AB145" i="17"/>
  <c r="AB146" i="17"/>
  <c r="L41" i="17"/>
  <c r="AB43" i="17"/>
  <c r="AG88" i="17"/>
  <c r="AB90" i="17"/>
  <c r="AG92" i="17"/>
  <c r="AB93" i="17"/>
  <c r="F143" i="17"/>
  <c r="F159" i="17" s="1"/>
  <c r="L129" i="17"/>
  <c r="AB142" i="17"/>
  <c r="H145" i="17"/>
  <c r="H128" i="17"/>
  <c r="AF135" i="17"/>
  <c r="T135" i="17" s="1"/>
  <c r="AG137" i="17"/>
  <c r="AA140" i="17"/>
  <c r="R140" i="17" s="1"/>
  <c r="L137" i="17"/>
  <c r="AB138" i="17"/>
  <c r="L99" i="17"/>
  <c r="AB101" i="17"/>
  <c r="AF146" i="17"/>
  <c r="T146" i="17" s="1"/>
  <c r="AG139" i="17"/>
  <c r="L141" i="17"/>
  <c r="AG162" i="20" l="1"/>
  <c r="K162" i="20" s="1"/>
  <c r="AH166" i="20"/>
  <c r="T166" i="20" s="1"/>
  <c r="U166" i="20" s="1"/>
  <c r="AH161" i="20"/>
  <c r="L105" i="20"/>
  <c r="L159" i="20" s="1"/>
  <c r="I159" i="20" s="1"/>
  <c r="AH48" i="20"/>
  <c r="J156" i="20"/>
  <c r="L48" i="20"/>
  <c r="L156" i="20" s="1"/>
  <c r="I156" i="20" s="1"/>
  <c r="J157" i="20"/>
  <c r="L84" i="20"/>
  <c r="L157" i="20" s="1"/>
  <c r="I157" i="20" s="1"/>
  <c r="AC166" i="20"/>
  <c r="R166" i="20" s="1"/>
  <c r="S166" i="20" s="1"/>
  <c r="AD149" i="20"/>
  <c r="AD161" i="20" s="1"/>
  <c r="AI144" i="20"/>
  <c r="AI160" i="20" s="1"/>
  <c r="AD144" i="20"/>
  <c r="M144" i="20" s="1"/>
  <c r="O144" i="20"/>
  <c r="AH156" i="20"/>
  <c r="T48" i="20"/>
  <c r="AC159" i="20"/>
  <c r="R105" i="20"/>
  <c r="P99" i="20"/>
  <c r="AI99" i="20"/>
  <c r="AI105" i="20" s="1"/>
  <c r="P88" i="20"/>
  <c r="AI88" i="20"/>
  <c r="AI96" i="20" s="1"/>
  <c r="AD15" i="20"/>
  <c r="AD48" i="20" s="1"/>
  <c r="N15" i="20"/>
  <c r="AD99" i="20"/>
  <c r="AD105" i="20" s="1"/>
  <c r="N99" i="20"/>
  <c r="P52" i="20"/>
  <c r="AI52" i="20"/>
  <c r="AI84" i="20" s="1"/>
  <c r="AH159" i="20"/>
  <c r="T105" i="20"/>
  <c r="P15" i="20"/>
  <c r="AI15" i="20"/>
  <c r="AI48" i="20" s="1"/>
  <c r="AH157" i="20"/>
  <c r="T84" i="20"/>
  <c r="J160" i="20"/>
  <c r="L144" i="20"/>
  <c r="L160" i="20" s="1"/>
  <c r="I160" i="20" s="1"/>
  <c r="AH158" i="20"/>
  <c r="T96" i="20"/>
  <c r="AC156" i="20"/>
  <c r="R48" i="20"/>
  <c r="Z162" i="20"/>
  <c r="AC161" i="20"/>
  <c r="R149" i="20"/>
  <c r="AC158" i="20"/>
  <c r="R96" i="20"/>
  <c r="AH155" i="20"/>
  <c r="T11" i="20"/>
  <c r="T161" i="20"/>
  <c r="U149" i="20"/>
  <c r="U161" i="20" s="1"/>
  <c r="AC155" i="20"/>
  <c r="R11" i="20"/>
  <c r="L162" i="20"/>
  <c r="AC160" i="20"/>
  <c r="R144" i="20"/>
  <c r="AD52" i="20"/>
  <c r="AD84" i="20" s="1"/>
  <c r="N52" i="20"/>
  <c r="AH160" i="20"/>
  <c r="T144" i="20"/>
  <c r="AI6" i="20"/>
  <c r="P6" i="20"/>
  <c r="AC157" i="20"/>
  <c r="R84" i="20"/>
  <c r="AD88" i="20"/>
  <c r="AD96" i="20" s="1"/>
  <c r="N88" i="20"/>
  <c r="AD6" i="20"/>
  <c r="N6" i="20"/>
  <c r="O149" i="20"/>
  <c r="AI161" i="20"/>
  <c r="AE162" i="20"/>
  <c r="AE120" i="17"/>
  <c r="O120" i="17" s="1"/>
  <c r="Z25" i="17"/>
  <c r="M25" i="17" s="1"/>
  <c r="Z60" i="17"/>
  <c r="M60" i="17" s="1"/>
  <c r="AD111" i="17"/>
  <c r="AC111" i="17"/>
  <c r="S121" i="17"/>
  <c r="Z113" i="17"/>
  <c r="M113" i="17" s="1"/>
  <c r="AD113" i="17" s="1"/>
  <c r="AE30" i="17"/>
  <c r="O30" i="17" s="1"/>
  <c r="AC120" i="17"/>
  <c r="P123" i="17"/>
  <c r="AI123" i="17"/>
  <c r="Z117" i="17"/>
  <c r="M117" i="17" s="1"/>
  <c r="AD117" i="17" s="1"/>
  <c r="S112" i="17"/>
  <c r="AC110" i="17"/>
  <c r="AI112" i="17"/>
  <c r="Z123" i="17"/>
  <c r="M123" i="17" s="1"/>
  <c r="AC124" i="17"/>
  <c r="S124" i="17"/>
  <c r="U118" i="17"/>
  <c r="AH118" i="17"/>
  <c r="S118" i="17"/>
  <c r="AC118" i="17"/>
  <c r="P113" i="17"/>
  <c r="AH126" i="17"/>
  <c r="U126" i="17"/>
  <c r="U124" i="17"/>
  <c r="AH124" i="17"/>
  <c r="AD125" i="17"/>
  <c r="N125" i="17"/>
  <c r="Z115" i="17"/>
  <c r="M115" i="17" s="1"/>
  <c r="AD115" i="17" s="1"/>
  <c r="N112" i="17"/>
  <c r="Z118" i="17"/>
  <c r="M118" i="17" s="1"/>
  <c r="AE118" i="17"/>
  <c r="O118" i="17" s="1"/>
  <c r="S126" i="17"/>
  <c r="AC126" i="17"/>
  <c r="AD123" i="17"/>
  <c r="N123" i="17"/>
  <c r="AI121" i="17"/>
  <c r="P121" i="17"/>
  <c r="N137" i="17"/>
  <c r="AE124" i="17"/>
  <c r="O124" i="17" s="1"/>
  <c r="Z124" i="17"/>
  <c r="M124" i="17" s="1"/>
  <c r="AE126" i="17"/>
  <c r="O126" i="17" s="1"/>
  <c r="Z126" i="17"/>
  <c r="M126" i="17" s="1"/>
  <c r="U119" i="17"/>
  <c r="AH119" i="17"/>
  <c r="AC123" i="17"/>
  <c r="S123" i="17"/>
  <c r="P120" i="17"/>
  <c r="AI120" i="17"/>
  <c r="U122" i="17"/>
  <c r="AH122" i="17"/>
  <c r="N121" i="17"/>
  <c r="AD121" i="17"/>
  <c r="U121" i="17"/>
  <c r="AH121" i="17"/>
  <c r="U120" i="17"/>
  <c r="AH120" i="17"/>
  <c r="AH123" i="17"/>
  <c r="U123" i="17"/>
  <c r="N120" i="17"/>
  <c r="AD120" i="17"/>
  <c r="Z62" i="17"/>
  <c r="M62" i="17" s="1"/>
  <c r="AD62" i="17" s="1"/>
  <c r="S125" i="17"/>
  <c r="AC125" i="17"/>
  <c r="S127" i="17"/>
  <c r="AC127" i="17"/>
  <c r="AE127" i="17"/>
  <c r="O127" i="17" s="1"/>
  <c r="Z127" i="17"/>
  <c r="M127" i="17" s="1"/>
  <c r="S119" i="17"/>
  <c r="AC119" i="17"/>
  <c r="U125" i="17"/>
  <c r="AH125" i="17"/>
  <c r="Z119" i="17"/>
  <c r="M119" i="17" s="1"/>
  <c r="AE119" i="17"/>
  <c r="O119" i="17" s="1"/>
  <c r="U127" i="17"/>
  <c r="AH127" i="17"/>
  <c r="P125" i="17"/>
  <c r="AI125" i="17"/>
  <c r="U117" i="17"/>
  <c r="AH117" i="17"/>
  <c r="AH109" i="17"/>
  <c r="U109" i="17"/>
  <c r="S108" i="17"/>
  <c r="AC108" i="17"/>
  <c r="AC114" i="17"/>
  <c r="S114" i="17"/>
  <c r="U111" i="17"/>
  <c r="AH111" i="17"/>
  <c r="Z89" i="17"/>
  <c r="M89" i="17" s="1"/>
  <c r="AD89" i="17" s="1"/>
  <c r="Z22" i="17"/>
  <c r="M22" i="17" s="1"/>
  <c r="U108" i="17"/>
  <c r="AH108" i="17"/>
  <c r="AC113" i="17"/>
  <c r="S113" i="17"/>
  <c r="N113" i="17"/>
  <c r="U114" i="17"/>
  <c r="AH114" i="17"/>
  <c r="AE114" i="17"/>
  <c r="O114" i="17" s="1"/>
  <c r="Z114" i="17"/>
  <c r="M114" i="17" s="1"/>
  <c r="U112" i="17"/>
  <c r="AH112" i="17"/>
  <c r="AH116" i="17"/>
  <c r="U116" i="17"/>
  <c r="AI111" i="17"/>
  <c r="P111" i="17"/>
  <c r="S109" i="17"/>
  <c r="AC109" i="17"/>
  <c r="AH113" i="17"/>
  <c r="U113" i="17"/>
  <c r="U110" i="17"/>
  <c r="AH110" i="17"/>
  <c r="Z110" i="17"/>
  <c r="M110" i="17" s="1"/>
  <c r="AE110" i="17"/>
  <c r="O110" i="17" s="1"/>
  <c r="Z116" i="17"/>
  <c r="M116" i="17" s="1"/>
  <c r="AE116" i="17"/>
  <c r="O116" i="17" s="1"/>
  <c r="Z109" i="17"/>
  <c r="M109" i="17" s="1"/>
  <c r="AE109" i="17"/>
  <c r="O109" i="17" s="1"/>
  <c r="Z108" i="17"/>
  <c r="M108" i="17" s="1"/>
  <c r="AE108" i="17"/>
  <c r="O108" i="17" s="1"/>
  <c r="AI117" i="17"/>
  <c r="P117" i="17"/>
  <c r="P115" i="17"/>
  <c r="AI115" i="17"/>
  <c r="S116" i="17"/>
  <c r="AC116" i="17"/>
  <c r="S117" i="17"/>
  <c r="AC117" i="17"/>
  <c r="AE137" i="17"/>
  <c r="O137" i="17" s="1"/>
  <c r="P137" i="17" s="1"/>
  <c r="AE23" i="17"/>
  <c r="O23" i="17" s="1"/>
  <c r="AI23" i="17" s="1"/>
  <c r="AD68" i="17"/>
  <c r="Z70" i="17"/>
  <c r="M70" i="17" s="1"/>
  <c r="AD70" i="17" s="1"/>
  <c r="Z146" i="17"/>
  <c r="M146" i="17" s="1"/>
  <c r="N146" i="17" s="1"/>
  <c r="U28" i="17"/>
  <c r="AE26" i="17"/>
  <c r="O26" i="17" s="1"/>
  <c r="AI26" i="17" s="1"/>
  <c r="U77" i="17"/>
  <c r="AC68" i="17"/>
  <c r="U61" i="17"/>
  <c r="AE67" i="17"/>
  <c r="O67" i="17" s="1"/>
  <c r="P67" i="17" s="1"/>
  <c r="Z77" i="17"/>
  <c r="M77" i="17" s="1"/>
  <c r="N77" i="17" s="1"/>
  <c r="S62" i="17"/>
  <c r="S59" i="17"/>
  <c r="U57" i="17"/>
  <c r="AH57" i="17"/>
  <c r="S61" i="17"/>
  <c r="AE57" i="17"/>
  <c r="O57" i="17" s="1"/>
  <c r="Z57" i="17"/>
  <c r="M57" i="17" s="1"/>
  <c r="AE16" i="17"/>
  <c r="O16" i="17" s="1"/>
  <c r="Z71" i="17"/>
  <c r="M71" i="17" s="1"/>
  <c r="AD71" i="17" s="1"/>
  <c r="AC60" i="17"/>
  <c r="S57" i="17"/>
  <c r="AC57" i="17"/>
  <c r="AE56" i="17"/>
  <c r="O56" i="17" s="1"/>
  <c r="Z56" i="17"/>
  <c r="M56" i="17" s="1"/>
  <c r="AH56" i="17"/>
  <c r="U56" i="17"/>
  <c r="S56" i="17"/>
  <c r="AC56" i="17"/>
  <c r="AE69" i="17"/>
  <c r="O69" i="17" s="1"/>
  <c r="P69" i="17" s="1"/>
  <c r="P43" i="17"/>
  <c r="Z66" i="17"/>
  <c r="M66" i="17" s="1"/>
  <c r="N66" i="17" s="1"/>
  <c r="Z53" i="17"/>
  <c r="M53" i="17" s="1"/>
  <c r="AD53" i="17" s="1"/>
  <c r="S65" i="17"/>
  <c r="AC65" i="17"/>
  <c r="U58" i="17"/>
  <c r="AH58" i="17"/>
  <c r="S58" i="17"/>
  <c r="AC58" i="17"/>
  <c r="P62" i="17"/>
  <c r="AI62" i="17"/>
  <c r="U55" i="17"/>
  <c r="AH55" i="17"/>
  <c r="AD54" i="17"/>
  <c r="N54" i="17"/>
  <c r="AC55" i="17"/>
  <c r="S55" i="17"/>
  <c r="U54" i="17"/>
  <c r="AH54" i="17"/>
  <c r="N60" i="17"/>
  <c r="AD60" i="17"/>
  <c r="U66" i="17"/>
  <c r="AH66" i="17"/>
  <c r="Z58" i="17"/>
  <c r="M58" i="17" s="1"/>
  <c r="AE58" i="17"/>
  <c r="O58" i="17" s="1"/>
  <c r="AD67" i="17"/>
  <c r="S53" i="17"/>
  <c r="AC53" i="17"/>
  <c r="S64" i="17"/>
  <c r="AC64" i="17"/>
  <c r="AE75" i="17"/>
  <c r="O75" i="17" s="1"/>
  <c r="P75" i="17" s="1"/>
  <c r="AH53" i="17"/>
  <c r="U53" i="17"/>
  <c r="S66" i="17"/>
  <c r="AC66" i="17"/>
  <c r="Z141" i="17"/>
  <c r="M141" i="17" s="1"/>
  <c r="N141" i="17" s="1"/>
  <c r="AE34" i="17"/>
  <c r="O34" i="17" s="1"/>
  <c r="AI34" i="17" s="1"/>
  <c r="P68" i="17"/>
  <c r="Z59" i="17"/>
  <c r="M59" i="17" s="1"/>
  <c r="AE59" i="17"/>
  <c r="O59" i="17" s="1"/>
  <c r="U63" i="17"/>
  <c r="AH63" i="17"/>
  <c r="AH131" i="17"/>
  <c r="AI87" i="17"/>
  <c r="AH59" i="17"/>
  <c r="U59" i="17"/>
  <c r="AI60" i="17"/>
  <c r="P60" i="17"/>
  <c r="S54" i="17"/>
  <c r="AC54" i="17"/>
  <c r="AI54" i="17"/>
  <c r="P54" i="17"/>
  <c r="AE64" i="17"/>
  <c r="O64" i="17" s="1"/>
  <c r="Z64" i="17"/>
  <c r="M64" i="17" s="1"/>
  <c r="P53" i="17"/>
  <c r="AI53" i="17"/>
  <c r="U64" i="17"/>
  <c r="AH64" i="17"/>
  <c r="Z43" i="17"/>
  <c r="M43" i="17" s="1"/>
  <c r="N43" i="17" s="1"/>
  <c r="AE135" i="17"/>
  <c r="O135" i="17" s="1"/>
  <c r="AI135" i="17" s="1"/>
  <c r="AC146" i="17"/>
  <c r="AC28" i="17"/>
  <c r="AI25" i="17"/>
  <c r="U62" i="17"/>
  <c r="AH62" i="17"/>
  <c r="S63" i="17"/>
  <c r="AC63" i="17"/>
  <c r="Z55" i="17"/>
  <c r="M55" i="17" s="1"/>
  <c r="AE55" i="17"/>
  <c r="O55" i="17" s="1"/>
  <c r="AE65" i="17"/>
  <c r="O65" i="17" s="1"/>
  <c r="Z65" i="17"/>
  <c r="M65" i="17" s="1"/>
  <c r="AI66" i="17"/>
  <c r="P66" i="17"/>
  <c r="AE93" i="17"/>
  <c r="O93" i="17" s="1"/>
  <c r="P93" i="17" s="1"/>
  <c r="Z29" i="17"/>
  <c r="M29" i="17" s="1"/>
  <c r="AD29" i="17" s="1"/>
  <c r="AI71" i="17"/>
  <c r="AE63" i="17"/>
  <c r="O63" i="17" s="1"/>
  <c r="Z63" i="17"/>
  <c r="M63" i="17" s="1"/>
  <c r="P61" i="17"/>
  <c r="AI61" i="17"/>
  <c r="U60" i="17"/>
  <c r="AH60" i="17"/>
  <c r="AH65" i="17"/>
  <c r="U65" i="17"/>
  <c r="AD61" i="17"/>
  <c r="N61" i="17"/>
  <c r="S74" i="17"/>
  <c r="AC74" i="17"/>
  <c r="AC73" i="17"/>
  <c r="S73" i="17"/>
  <c r="AH73" i="17"/>
  <c r="U73" i="17"/>
  <c r="S72" i="17"/>
  <c r="AC72" i="17"/>
  <c r="AH68" i="17"/>
  <c r="U68" i="17"/>
  <c r="U69" i="17"/>
  <c r="AH69" i="17"/>
  <c r="AH23" i="17"/>
  <c r="AD69" i="17"/>
  <c r="N69" i="17"/>
  <c r="P70" i="17"/>
  <c r="AI70" i="17"/>
  <c r="AE98" i="17"/>
  <c r="O98" i="17" s="1"/>
  <c r="AE15" i="17"/>
  <c r="O15" i="17" s="1"/>
  <c r="P15" i="17" s="1"/>
  <c r="S77" i="17"/>
  <c r="AH18" i="17"/>
  <c r="U67" i="17"/>
  <c r="AH67" i="17"/>
  <c r="AC69" i="17"/>
  <c r="S69" i="17"/>
  <c r="U72" i="17"/>
  <c r="AH72" i="17"/>
  <c r="U74" i="17"/>
  <c r="AH74" i="17"/>
  <c r="Z73" i="17"/>
  <c r="M73" i="17" s="1"/>
  <c r="AE73" i="17"/>
  <c r="O73" i="17" s="1"/>
  <c r="AE72" i="17"/>
  <c r="O72" i="17" s="1"/>
  <c r="Z72" i="17"/>
  <c r="M72" i="17" s="1"/>
  <c r="AE74" i="17"/>
  <c r="O74" i="17" s="1"/>
  <c r="Z74" i="17"/>
  <c r="M74" i="17" s="1"/>
  <c r="S67" i="17"/>
  <c r="AC67" i="17"/>
  <c r="AC71" i="17"/>
  <c r="S71" i="17"/>
  <c r="AH71" i="17"/>
  <c r="U71" i="17"/>
  <c r="S99" i="17"/>
  <c r="AH70" i="17"/>
  <c r="U70" i="17"/>
  <c r="Z28" i="17"/>
  <c r="M28" i="17" s="1"/>
  <c r="N28" i="17" s="1"/>
  <c r="AC70" i="17"/>
  <c r="S70" i="17"/>
  <c r="S76" i="17"/>
  <c r="AC76" i="17"/>
  <c r="Z8" i="17"/>
  <c r="M8" i="17" s="1"/>
  <c r="AD8" i="17" s="1"/>
  <c r="AE76" i="17"/>
  <c r="O76" i="17" s="1"/>
  <c r="Z76" i="17"/>
  <c r="M76" i="17" s="1"/>
  <c r="AC75" i="17"/>
  <c r="S75" i="17"/>
  <c r="Z78" i="17"/>
  <c r="M78" i="17" s="1"/>
  <c r="AE78" i="17"/>
  <c r="O78" i="17" s="1"/>
  <c r="S137" i="17"/>
  <c r="AE31" i="17"/>
  <c r="O31" i="17" s="1"/>
  <c r="P31" i="17" s="1"/>
  <c r="Z41" i="17"/>
  <c r="M41" i="17" s="1"/>
  <c r="AD41" i="17" s="1"/>
  <c r="U76" i="17"/>
  <c r="AH76" i="17"/>
  <c r="S78" i="17"/>
  <c r="AC78" i="17"/>
  <c r="AE21" i="17"/>
  <c r="O21" i="17" s="1"/>
  <c r="AI21" i="17" s="1"/>
  <c r="Z140" i="17"/>
  <c r="M140" i="17" s="1"/>
  <c r="AD140" i="17" s="1"/>
  <c r="AD31" i="17"/>
  <c r="U75" i="17"/>
  <c r="AH75" i="17"/>
  <c r="U78" i="17"/>
  <c r="AH78" i="17"/>
  <c r="AG83" i="17"/>
  <c r="AG156" i="17" s="1"/>
  <c r="AD75" i="17"/>
  <c r="N75" i="17"/>
  <c r="AI77" i="17"/>
  <c r="P77" i="17"/>
  <c r="AH91" i="17"/>
  <c r="U91" i="17"/>
  <c r="Z33" i="17"/>
  <c r="M33" i="17" s="1"/>
  <c r="N33" i="17" s="1"/>
  <c r="S41" i="17"/>
  <c r="U80" i="17"/>
  <c r="AH80" i="17"/>
  <c r="S102" i="17"/>
  <c r="AH79" i="17"/>
  <c r="U79" i="17"/>
  <c r="AE80" i="17"/>
  <c r="O80" i="17" s="1"/>
  <c r="Z80" i="17"/>
  <c r="M80" i="17" s="1"/>
  <c r="S25" i="17"/>
  <c r="AH89" i="17"/>
  <c r="AC128" i="17"/>
  <c r="Z79" i="17"/>
  <c r="M79" i="17" s="1"/>
  <c r="AE79" i="17"/>
  <c r="O79" i="17" s="1"/>
  <c r="AE138" i="17"/>
  <c r="O138" i="17" s="1"/>
  <c r="AI138" i="17" s="1"/>
  <c r="AA83" i="17"/>
  <c r="AA156" i="17" s="1"/>
  <c r="AE44" i="17"/>
  <c r="O44" i="17" s="1"/>
  <c r="P44" i="17" s="1"/>
  <c r="P33" i="17"/>
  <c r="AC79" i="17"/>
  <c r="S79" i="17"/>
  <c r="S80" i="17"/>
  <c r="AC80" i="17"/>
  <c r="U41" i="17"/>
  <c r="AH16" i="17"/>
  <c r="AH25" i="17"/>
  <c r="Z35" i="17"/>
  <c r="M35" i="17" s="1"/>
  <c r="AC16" i="17"/>
  <c r="U128" i="17"/>
  <c r="AH128" i="17"/>
  <c r="S131" i="17"/>
  <c r="AC131" i="17"/>
  <c r="AH137" i="17"/>
  <c r="U87" i="17"/>
  <c r="U20" i="17"/>
  <c r="Z32" i="17"/>
  <c r="M32" i="17" s="1"/>
  <c r="N32" i="17" s="1"/>
  <c r="AG148" i="17"/>
  <c r="AG160" i="17" s="1"/>
  <c r="R52" i="17"/>
  <c r="S52" i="17" s="1"/>
  <c r="Z18" i="17"/>
  <c r="M18" i="17" s="1"/>
  <c r="AD18" i="17" s="1"/>
  <c r="AH17" i="17"/>
  <c r="U43" i="17"/>
  <c r="AC21" i="17"/>
  <c r="AB143" i="17"/>
  <c r="Z19" i="17"/>
  <c r="M19" i="17" s="1"/>
  <c r="N19" i="17" s="1"/>
  <c r="AG95" i="17"/>
  <c r="AG157" i="17" s="1"/>
  <c r="S101" i="17"/>
  <c r="AC45" i="17"/>
  <c r="AC147" i="17"/>
  <c r="K168" i="17"/>
  <c r="J167" i="17"/>
  <c r="L167" i="17" s="1"/>
  <c r="AC44" i="17"/>
  <c r="S44" i="17"/>
  <c r="AH45" i="17"/>
  <c r="U45" i="17"/>
  <c r="M87" i="17"/>
  <c r="N93" i="17"/>
  <c r="AD93" i="17"/>
  <c r="AH132" i="17"/>
  <c r="U132" i="17"/>
  <c r="AF148" i="17"/>
  <c r="AF160" i="17" s="1"/>
  <c r="U44" i="17"/>
  <c r="AH44" i="17"/>
  <c r="AH37" i="17"/>
  <c r="U37" i="17"/>
  <c r="Z20" i="17"/>
  <c r="M20" i="17" s="1"/>
  <c r="AE20" i="17"/>
  <c r="O20" i="17" s="1"/>
  <c r="U8" i="17"/>
  <c r="AH8" i="17"/>
  <c r="Z40" i="17"/>
  <c r="M40" i="17" s="1"/>
  <c r="AE40" i="17"/>
  <c r="O40" i="17" s="1"/>
  <c r="AE102" i="17"/>
  <c r="O102" i="17" s="1"/>
  <c r="Z102" i="17"/>
  <c r="M102" i="17" s="1"/>
  <c r="AF104" i="17"/>
  <c r="AF158" i="17" s="1"/>
  <c r="T98" i="17"/>
  <c r="U130" i="17"/>
  <c r="AH130" i="17"/>
  <c r="U142" i="17"/>
  <c r="AH142" i="17"/>
  <c r="AC142" i="17"/>
  <c r="S142" i="17"/>
  <c r="AD21" i="17"/>
  <c r="N21" i="17"/>
  <c r="Z128" i="17"/>
  <c r="M128" i="17" s="1"/>
  <c r="AE128" i="17"/>
  <c r="O128" i="17" s="1"/>
  <c r="Z142" i="17"/>
  <c r="M142" i="17" s="1"/>
  <c r="AE142" i="17"/>
  <c r="O142" i="17" s="1"/>
  <c r="AA48" i="17"/>
  <c r="AA155" i="17" s="1"/>
  <c r="S100" i="17"/>
  <c r="AC100" i="17"/>
  <c r="AC47" i="17"/>
  <c r="S47" i="17"/>
  <c r="N22" i="17"/>
  <c r="AD22" i="17"/>
  <c r="Z10" i="17"/>
  <c r="M10" i="17" s="1"/>
  <c r="AE10" i="17"/>
  <c r="O10" i="17" s="1"/>
  <c r="AE145" i="17"/>
  <c r="Z145" i="17"/>
  <c r="AC98" i="17"/>
  <c r="S98" i="17"/>
  <c r="AA143" i="17"/>
  <c r="AA159" i="17" s="1"/>
  <c r="R106" i="17"/>
  <c r="AH24" i="17"/>
  <c r="U24" i="17"/>
  <c r="U90" i="17"/>
  <c r="AH90" i="17"/>
  <c r="AC24" i="17"/>
  <c r="S24" i="17"/>
  <c r="S18" i="17"/>
  <c r="AC18" i="17"/>
  <c r="AC139" i="17"/>
  <c r="S139" i="17"/>
  <c r="AH33" i="17"/>
  <c r="U33" i="17"/>
  <c r="Z17" i="17"/>
  <c r="AE17" i="17"/>
  <c r="O17" i="17" s="1"/>
  <c r="AC15" i="17"/>
  <c r="S15" i="17"/>
  <c r="AH107" i="17"/>
  <c r="U107" i="17"/>
  <c r="U145" i="17"/>
  <c r="AH145" i="17"/>
  <c r="AE103" i="17"/>
  <c r="O103" i="17" s="1"/>
  <c r="Z103" i="17"/>
  <c r="M103" i="17" s="1"/>
  <c r="AG48" i="17"/>
  <c r="AE46" i="17"/>
  <c r="O46" i="17" s="1"/>
  <c r="Z46" i="17"/>
  <c r="M46" i="17" s="1"/>
  <c r="AC141" i="17"/>
  <c r="S141" i="17"/>
  <c r="AC103" i="17"/>
  <c r="S103" i="17"/>
  <c r="AB83" i="17"/>
  <c r="AH88" i="17"/>
  <c r="U88" i="17"/>
  <c r="P22" i="17"/>
  <c r="AI22" i="17"/>
  <c r="AC10" i="17"/>
  <c r="S10" i="17"/>
  <c r="AG11" i="17"/>
  <c r="P141" i="17"/>
  <c r="AI141" i="17"/>
  <c r="U136" i="17"/>
  <c r="AH136" i="17"/>
  <c r="S32" i="17"/>
  <c r="AC32" i="17"/>
  <c r="U99" i="17"/>
  <c r="AH99" i="17"/>
  <c r="AC19" i="17"/>
  <c r="S19" i="17"/>
  <c r="S26" i="17"/>
  <c r="AC26" i="17"/>
  <c r="AH82" i="17"/>
  <c r="U82" i="17"/>
  <c r="P41" i="17"/>
  <c r="AI41" i="17"/>
  <c r="AI28" i="17"/>
  <c r="P28" i="17"/>
  <c r="AC31" i="17"/>
  <c r="S31" i="17"/>
  <c r="N135" i="17"/>
  <c r="AD135" i="17"/>
  <c r="AF143" i="17"/>
  <c r="AF159" i="17" s="1"/>
  <c r="T106" i="17"/>
  <c r="AH19" i="17"/>
  <c r="U19" i="17"/>
  <c r="Z99" i="17"/>
  <c r="M99" i="17" s="1"/>
  <c r="AE99" i="17"/>
  <c r="O99" i="17" s="1"/>
  <c r="AB11" i="17"/>
  <c r="AB48" i="17"/>
  <c r="AC46" i="17"/>
  <c r="S46" i="17"/>
  <c r="U31" i="17"/>
  <c r="AH31" i="17"/>
  <c r="S107" i="17"/>
  <c r="AC107" i="17"/>
  <c r="AF11" i="17"/>
  <c r="AF154" i="17" s="1"/>
  <c r="S40" i="17"/>
  <c r="AC40" i="17"/>
  <c r="S132" i="17"/>
  <c r="AC132" i="17"/>
  <c r="S36" i="17"/>
  <c r="AC36" i="17"/>
  <c r="AC17" i="17"/>
  <c r="S17" i="17"/>
  <c r="AC91" i="17"/>
  <c r="S91" i="17"/>
  <c r="H148" i="17"/>
  <c r="H160" i="17" s="1"/>
  <c r="D160" i="17"/>
  <c r="Z133" i="17"/>
  <c r="M133" i="17" s="1"/>
  <c r="AE133" i="17"/>
  <c r="O133" i="17" s="1"/>
  <c r="Z106" i="17"/>
  <c r="AE106" i="17"/>
  <c r="AB95" i="17"/>
  <c r="AD30" i="17"/>
  <c r="N30" i="17"/>
  <c r="AC37" i="17"/>
  <c r="S37" i="17"/>
  <c r="AH103" i="17"/>
  <c r="U103" i="17"/>
  <c r="D156" i="17"/>
  <c r="H83" i="17"/>
  <c r="H156" i="17" s="1"/>
  <c r="AA11" i="17"/>
  <c r="AA154" i="17" s="1"/>
  <c r="AC145" i="17"/>
  <c r="S145" i="17"/>
  <c r="AA148" i="17"/>
  <c r="AA160" i="17" s="1"/>
  <c r="S94" i="17"/>
  <c r="AC94" i="17"/>
  <c r="AE100" i="17"/>
  <c r="O100" i="17" s="1"/>
  <c r="Z100" i="17"/>
  <c r="M100" i="17" s="1"/>
  <c r="U92" i="17"/>
  <c r="AH92" i="17"/>
  <c r="Z81" i="17"/>
  <c r="M81" i="17" s="1"/>
  <c r="AE81" i="17"/>
  <c r="O81" i="17" s="1"/>
  <c r="AC133" i="17"/>
  <c r="S133" i="17"/>
  <c r="N44" i="17"/>
  <c r="AD44" i="17"/>
  <c r="Z82" i="17"/>
  <c r="M82" i="17" s="1"/>
  <c r="AE82" i="17"/>
  <c r="O82" i="17" s="1"/>
  <c r="U27" i="17"/>
  <c r="AH27" i="17"/>
  <c r="P19" i="17"/>
  <c r="AI19" i="17"/>
  <c r="S20" i="17"/>
  <c r="AC20" i="17"/>
  <c r="S33" i="17"/>
  <c r="AC33" i="17"/>
  <c r="AD15" i="17"/>
  <c r="N15" i="17"/>
  <c r="M165" i="17"/>
  <c r="Z9" i="17"/>
  <c r="M9" i="17" s="1"/>
  <c r="AE9" i="17"/>
  <c r="O9" i="17" s="1"/>
  <c r="U7" i="17"/>
  <c r="AH7" i="17"/>
  <c r="U102" i="17"/>
  <c r="AH102" i="17"/>
  <c r="N23" i="17"/>
  <c r="AD23" i="17"/>
  <c r="N26" i="17"/>
  <c r="AD26" i="17"/>
  <c r="U100" i="17"/>
  <c r="AH100" i="17"/>
  <c r="Z92" i="17"/>
  <c r="M92" i="17" s="1"/>
  <c r="AE92" i="17"/>
  <c r="O92" i="17" s="1"/>
  <c r="AD98" i="17"/>
  <c r="N98" i="17"/>
  <c r="AC89" i="17"/>
  <c r="S89" i="17"/>
  <c r="S130" i="17"/>
  <c r="AC130" i="17"/>
  <c r="Z139" i="17"/>
  <c r="M139" i="17" s="1"/>
  <c r="AE139" i="17"/>
  <c r="O139" i="17" s="1"/>
  <c r="Z45" i="17"/>
  <c r="M45" i="17" s="1"/>
  <c r="AE45" i="17"/>
  <c r="O45" i="17" s="1"/>
  <c r="AH141" i="17"/>
  <c r="U141" i="17"/>
  <c r="S38" i="17"/>
  <c r="AC38" i="17"/>
  <c r="P29" i="17"/>
  <c r="AI29" i="17"/>
  <c r="AH52" i="17"/>
  <c r="U52" i="17"/>
  <c r="Z91" i="17"/>
  <c r="M91" i="17" s="1"/>
  <c r="AE91" i="17"/>
  <c r="O91" i="17" s="1"/>
  <c r="U46" i="17"/>
  <c r="AH46" i="17"/>
  <c r="T165" i="17"/>
  <c r="K167" i="17"/>
  <c r="U42" i="17"/>
  <c r="AH42" i="17"/>
  <c r="AC9" i="17"/>
  <c r="S9" i="17"/>
  <c r="AD34" i="17"/>
  <c r="N34" i="17"/>
  <c r="P131" i="17"/>
  <c r="AI131" i="17"/>
  <c r="AC138" i="17"/>
  <c r="S138" i="17"/>
  <c r="P35" i="17"/>
  <c r="AI35" i="17"/>
  <c r="S92" i="17"/>
  <c r="AC92" i="17"/>
  <c r="U140" i="17"/>
  <c r="AH140" i="17"/>
  <c r="U94" i="17"/>
  <c r="AH94" i="17"/>
  <c r="Z27" i="17"/>
  <c r="M27" i="17" s="1"/>
  <c r="AE27" i="17"/>
  <c r="O27" i="17" s="1"/>
  <c r="AD43" i="17"/>
  <c r="AI30" i="17"/>
  <c r="P30" i="17"/>
  <c r="AE101" i="17"/>
  <c r="O101" i="17" s="1"/>
  <c r="Z101" i="17"/>
  <c r="M101" i="17" s="1"/>
  <c r="O167" i="17"/>
  <c r="AC42" i="17"/>
  <c r="S42" i="17"/>
  <c r="AC7" i="17"/>
  <c r="S7" i="17"/>
  <c r="AC34" i="17"/>
  <c r="S34" i="17"/>
  <c r="AD131" i="17"/>
  <c r="N131" i="17"/>
  <c r="Z52" i="17"/>
  <c r="AE52" i="17"/>
  <c r="AH6" i="17"/>
  <c r="U6" i="17"/>
  <c r="N138" i="17"/>
  <c r="AD138" i="17"/>
  <c r="AH32" i="17"/>
  <c r="U32" i="17"/>
  <c r="H104" i="17"/>
  <c r="H158" i="17" s="1"/>
  <c r="D158" i="17"/>
  <c r="Z130" i="17"/>
  <c r="M130" i="17" s="1"/>
  <c r="AE130" i="17"/>
  <c r="O130" i="17" s="1"/>
  <c r="P146" i="17"/>
  <c r="AI146" i="17"/>
  <c r="AH139" i="17"/>
  <c r="U139" i="17"/>
  <c r="Z38" i="17"/>
  <c r="M38" i="17" s="1"/>
  <c r="AE38" i="17"/>
  <c r="O38" i="17" s="1"/>
  <c r="AC27" i="17"/>
  <c r="S27" i="17"/>
  <c r="AI18" i="17"/>
  <c r="P18" i="17"/>
  <c r="H48" i="17"/>
  <c r="H155" i="17" s="1"/>
  <c r="D155" i="17"/>
  <c r="AH29" i="17"/>
  <c r="U29" i="17"/>
  <c r="D154" i="17"/>
  <c r="H11" i="17"/>
  <c r="H154" i="17" s="1"/>
  <c r="AF95" i="17"/>
  <c r="AF157" i="17" s="1"/>
  <c r="U30" i="17"/>
  <c r="AH30" i="17"/>
  <c r="J168" i="17"/>
  <c r="L168" i="17" s="1"/>
  <c r="K165" i="17"/>
  <c r="H168" i="17"/>
  <c r="AH9" i="17"/>
  <c r="U9" i="17"/>
  <c r="S6" i="17"/>
  <c r="AC6" i="17"/>
  <c r="S134" i="17"/>
  <c r="AC134" i="17"/>
  <c r="U40" i="17"/>
  <c r="AH40" i="17"/>
  <c r="U146" i="17"/>
  <c r="AH146" i="17"/>
  <c r="S140" i="17"/>
  <c r="AC140" i="17"/>
  <c r="AB148" i="17"/>
  <c r="AG104" i="17"/>
  <c r="AI140" i="17"/>
  <c r="P140" i="17"/>
  <c r="S136" i="17"/>
  <c r="AC136" i="17"/>
  <c r="Z129" i="17"/>
  <c r="M129" i="17" s="1"/>
  <c r="AE129" i="17"/>
  <c r="O129" i="17" s="1"/>
  <c r="AC82" i="17"/>
  <c r="S82" i="17"/>
  <c r="U38" i="17"/>
  <c r="AH38" i="17"/>
  <c r="AH26" i="17"/>
  <c r="U26" i="17"/>
  <c r="S43" i="17"/>
  <c r="AC43" i="17"/>
  <c r="AA95" i="17"/>
  <c r="AA157" i="17" s="1"/>
  <c r="R87" i="17"/>
  <c r="O165" i="17"/>
  <c r="AH47" i="17"/>
  <c r="U47" i="17"/>
  <c r="Z39" i="17"/>
  <c r="M39" i="17" s="1"/>
  <c r="AE39" i="17"/>
  <c r="O39" i="17" s="1"/>
  <c r="Z37" i="17"/>
  <c r="M37" i="17" s="1"/>
  <c r="AE37" i="17"/>
  <c r="O37" i="17" s="1"/>
  <c r="O168" i="17"/>
  <c r="M166" i="17"/>
  <c r="J165" i="17"/>
  <c r="L165" i="17" s="1"/>
  <c r="R168" i="17"/>
  <c r="AE6" i="17"/>
  <c r="Z6" i="17"/>
  <c r="AE134" i="17"/>
  <c r="O134" i="17" s="1"/>
  <c r="Z134" i="17"/>
  <c r="M134" i="17" s="1"/>
  <c r="AH22" i="17"/>
  <c r="U22" i="17"/>
  <c r="AH138" i="17"/>
  <c r="U138" i="17"/>
  <c r="H95" i="17"/>
  <c r="H157" i="17" s="1"/>
  <c r="D157" i="17"/>
  <c r="AH134" i="17"/>
  <c r="U134" i="17"/>
  <c r="AE36" i="17"/>
  <c r="O36" i="17" s="1"/>
  <c r="Z36" i="17"/>
  <c r="M36" i="17" s="1"/>
  <c r="AE90" i="17"/>
  <c r="O90" i="17" s="1"/>
  <c r="Z90" i="17"/>
  <c r="M90" i="17" s="1"/>
  <c r="AC81" i="17"/>
  <c r="S81" i="17"/>
  <c r="U21" i="17"/>
  <c r="AH21" i="17"/>
  <c r="S39" i="17"/>
  <c r="AC39" i="17"/>
  <c r="Z24" i="17"/>
  <c r="M24" i="17" s="1"/>
  <c r="AE24" i="17"/>
  <c r="O24" i="17" s="1"/>
  <c r="H165" i="17"/>
  <c r="R166" i="17"/>
  <c r="H167" i="17"/>
  <c r="P89" i="17"/>
  <c r="AI89" i="17"/>
  <c r="S8" i="17"/>
  <c r="AC8" i="17"/>
  <c r="AF48" i="17"/>
  <c r="AF155" i="17" s="1"/>
  <c r="S22" i="17"/>
  <c r="AC22" i="17"/>
  <c r="AH147" i="17"/>
  <c r="U147" i="17"/>
  <c r="AH135" i="17"/>
  <c r="U135" i="17"/>
  <c r="AH93" i="17"/>
  <c r="U93" i="17"/>
  <c r="D159" i="17"/>
  <c r="H143" i="17"/>
  <c r="H159" i="17" s="1"/>
  <c r="AC29" i="17"/>
  <c r="S29" i="17"/>
  <c r="O166" i="17"/>
  <c r="Z107" i="17"/>
  <c r="M107" i="17" s="1"/>
  <c r="AE107" i="17"/>
  <c r="O107" i="17" s="1"/>
  <c r="AE42" i="17"/>
  <c r="O42" i="17" s="1"/>
  <c r="Z42" i="17"/>
  <c r="M42" i="17" s="1"/>
  <c r="T168" i="17"/>
  <c r="K166" i="17"/>
  <c r="Z7" i="17"/>
  <c r="M7" i="17" s="1"/>
  <c r="AE7" i="17"/>
  <c r="O7" i="17" s="1"/>
  <c r="U101" i="17"/>
  <c r="AH101" i="17"/>
  <c r="AE88" i="17"/>
  <c r="Z88" i="17"/>
  <c r="M88" i="17" s="1"/>
  <c r="J166" i="17"/>
  <c r="L166" i="17" s="1"/>
  <c r="AG143" i="17"/>
  <c r="AC30" i="17"/>
  <c r="S30" i="17"/>
  <c r="R165" i="17"/>
  <c r="Q165" i="17" s="1"/>
  <c r="R167" i="17"/>
  <c r="AH34" i="17"/>
  <c r="U34" i="17"/>
  <c r="AE147" i="17"/>
  <c r="O147" i="17" s="1"/>
  <c r="Z147" i="17"/>
  <c r="M147" i="17" s="1"/>
  <c r="T166" i="17"/>
  <c r="AH36" i="17"/>
  <c r="U36" i="17"/>
  <c r="H166" i="17"/>
  <c r="AC88" i="17"/>
  <c r="S88" i="17"/>
  <c r="AC135" i="17"/>
  <c r="S135" i="17"/>
  <c r="AC129" i="17"/>
  <c r="S129" i="17"/>
  <c r="AI32" i="17"/>
  <c r="P32" i="17"/>
  <c r="AE132" i="17"/>
  <c r="O132" i="17" s="1"/>
  <c r="Z132" i="17"/>
  <c r="M132" i="17" s="1"/>
  <c r="U35" i="17"/>
  <c r="AH35" i="17"/>
  <c r="S23" i="17"/>
  <c r="AC23" i="17"/>
  <c r="AH39" i="17"/>
  <c r="U39" i="17"/>
  <c r="S90" i="17"/>
  <c r="AC90" i="17"/>
  <c r="M167" i="17"/>
  <c r="AI8" i="17"/>
  <c r="P8" i="17"/>
  <c r="Z136" i="17"/>
  <c r="M136" i="17" s="1"/>
  <c r="AE136" i="17"/>
  <c r="O136" i="17" s="1"/>
  <c r="AE94" i="17"/>
  <c r="O94" i="17" s="1"/>
  <c r="Z94" i="17"/>
  <c r="M94" i="17" s="1"/>
  <c r="AC93" i="17"/>
  <c r="S93" i="17"/>
  <c r="AH129" i="17"/>
  <c r="U129" i="17"/>
  <c r="AA104" i="17"/>
  <c r="AA158" i="17" s="1"/>
  <c r="AH133" i="17"/>
  <c r="U133" i="17"/>
  <c r="AD25" i="17"/>
  <c r="N25" i="17"/>
  <c r="AB104" i="17"/>
  <c r="AC35" i="17"/>
  <c r="S35" i="17"/>
  <c r="N16" i="17"/>
  <c r="AD16" i="17"/>
  <c r="AF83" i="17"/>
  <c r="AF156" i="17" s="1"/>
  <c r="AE47" i="17"/>
  <c r="O47" i="17" s="1"/>
  <c r="Z47" i="17"/>
  <c r="M47" i="17" s="1"/>
  <c r="AH15" i="17"/>
  <c r="U15" i="17"/>
  <c r="U81" i="17"/>
  <c r="AH81" i="17"/>
  <c r="T167" i="17"/>
  <c r="M168" i="17"/>
  <c r="U10" i="17"/>
  <c r="AH10" i="17"/>
  <c r="AD160" i="20" l="1"/>
  <c r="Q166" i="20"/>
  <c r="M149" i="20"/>
  <c r="R157" i="20"/>
  <c r="S84" i="20"/>
  <c r="S157" i="20" s="1"/>
  <c r="Q84" i="20"/>
  <c r="Q157" i="20" s="1"/>
  <c r="S149" i="20"/>
  <c r="S161" i="20" s="1"/>
  <c r="R161" i="20"/>
  <c r="Q149" i="20"/>
  <c r="Q161" i="20" s="1"/>
  <c r="AD11" i="20"/>
  <c r="AD166" i="20"/>
  <c r="M166" i="20" s="1"/>
  <c r="N166" i="20" s="1"/>
  <c r="AD157" i="20"/>
  <c r="M84" i="20"/>
  <c r="AH162" i="20"/>
  <c r="T162" i="20" s="1"/>
  <c r="U162" i="20" s="1"/>
  <c r="T158" i="20"/>
  <c r="U96" i="20"/>
  <c r="U158" i="20" s="1"/>
  <c r="AI157" i="20"/>
  <c r="O84" i="20"/>
  <c r="R159" i="20"/>
  <c r="S105" i="20"/>
  <c r="S159" i="20" s="1"/>
  <c r="Q105" i="20"/>
  <c r="Q159" i="20" s="1"/>
  <c r="R158" i="20"/>
  <c r="S96" i="20"/>
  <c r="S158" i="20" s="1"/>
  <c r="Q96" i="20"/>
  <c r="Q158" i="20" s="1"/>
  <c r="T156" i="20"/>
  <c r="U48" i="20"/>
  <c r="U156" i="20" s="1"/>
  <c r="AI11" i="20"/>
  <c r="AI166" i="20"/>
  <c r="O166" i="20" s="1"/>
  <c r="P166" i="20" s="1"/>
  <c r="AC162" i="20"/>
  <c r="R162" i="20" s="1"/>
  <c r="AI156" i="20"/>
  <c r="O48" i="20"/>
  <c r="AI158" i="20"/>
  <c r="O96" i="20"/>
  <c r="AD156" i="20"/>
  <c r="M48" i="20"/>
  <c r="U144" i="20"/>
  <c r="U160" i="20" s="1"/>
  <c r="T160" i="20"/>
  <c r="P144" i="20"/>
  <c r="P160" i="20" s="1"/>
  <c r="O160" i="20"/>
  <c r="R160" i="20"/>
  <c r="S144" i="20"/>
  <c r="S160" i="20" s="1"/>
  <c r="Q144" i="20"/>
  <c r="Q160" i="20" s="1"/>
  <c r="AD159" i="20"/>
  <c r="M105" i="20"/>
  <c r="N144" i="20"/>
  <c r="N160" i="20" s="1"/>
  <c r="M160" i="20"/>
  <c r="O161" i="20"/>
  <c r="P149" i="20"/>
  <c r="P161" i="20" s="1"/>
  <c r="R156" i="20"/>
  <c r="S48" i="20"/>
  <c r="S156" i="20" s="1"/>
  <c r="Q48" i="20"/>
  <c r="Q156" i="20" s="1"/>
  <c r="T159" i="20"/>
  <c r="U105" i="20"/>
  <c r="U159" i="20" s="1"/>
  <c r="AI159" i="20"/>
  <c r="O105" i="20"/>
  <c r="AD158" i="20"/>
  <c r="M96" i="20"/>
  <c r="M161" i="20"/>
  <c r="N149" i="20"/>
  <c r="N161" i="20" s="1"/>
  <c r="T157" i="20"/>
  <c r="U84" i="20"/>
  <c r="U157" i="20" s="1"/>
  <c r="R155" i="20"/>
  <c r="S11" i="20"/>
  <c r="S155" i="20" s="1"/>
  <c r="Q11" i="20"/>
  <c r="Q155" i="20" s="1"/>
  <c r="T155" i="20"/>
  <c r="U11" i="20"/>
  <c r="U155" i="20" s="1"/>
  <c r="AD146" i="17"/>
  <c r="N89" i="17"/>
  <c r="N115" i="17"/>
  <c r="N117" i="17"/>
  <c r="AD141" i="17"/>
  <c r="AI119" i="17"/>
  <c r="P119" i="17"/>
  <c r="P124" i="17"/>
  <c r="AI124" i="17"/>
  <c r="N118" i="17"/>
  <c r="AD118" i="17"/>
  <c r="AI118" i="17"/>
  <c r="P118" i="17"/>
  <c r="N119" i="17"/>
  <c r="AD119" i="17"/>
  <c r="AD124" i="17"/>
  <c r="N124" i="17"/>
  <c r="AD127" i="17"/>
  <c r="N127" i="17"/>
  <c r="AI137" i="17"/>
  <c r="AI127" i="17"/>
  <c r="P127" i="17"/>
  <c r="P126" i="17"/>
  <c r="AI126" i="17"/>
  <c r="N62" i="17"/>
  <c r="AD126" i="17"/>
  <c r="N126" i="17"/>
  <c r="P26" i="17"/>
  <c r="N110" i="17"/>
  <c r="AD110" i="17"/>
  <c r="AI108" i="17"/>
  <c r="P108" i="17"/>
  <c r="N108" i="17"/>
  <c r="AD108" i="17"/>
  <c r="AD116" i="17"/>
  <c r="N116" i="17"/>
  <c r="AI110" i="17"/>
  <c r="P110" i="17"/>
  <c r="N41" i="17"/>
  <c r="AI109" i="17"/>
  <c r="P109" i="17"/>
  <c r="AD114" i="17"/>
  <c r="N114" i="17"/>
  <c r="N109" i="17"/>
  <c r="AD109" i="17"/>
  <c r="P114" i="17"/>
  <c r="AI114" i="17"/>
  <c r="AI93" i="17"/>
  <c r="AI116" i="17"/>
  <c r="P116" i="17"/>
  <c r="N70" i="17"/>
  <c r="P23" i="17"/>
  <c r="AI67" i="17"/>
  <c r="N29" i="17"/>
  <c r="AI69" i="17"/>
  <c r="P135" i="17"/>
  <c r="AD77" i="17"/>
  <c r="AD66" i="17"/>
  <c r="P21" i="17"/>
  <c r="N71" i="17"/>
  <c r="N56" i="17"/>
  <c r="AD56" i="17"/>
  <c r="AI57" i="17"/>
  <c r="P57" i="17"/>
  <c r="P56" i="17"/>
  <c r="AI56" i="17"/>
  <c r="N140" i="17"/>
  <c r="N57" i="17"/>
  <c r="AD57" i="17"/>
  <c r="AI75" i="17"/>
  <c r="N53" i="17"/>
  <c r="AI55" i="17"/>
  <c r="P55" i="17"/>
  <c r="P34" i="17"/>
  <c r="AI31" i="17"/>
  <c r="AI15" i="17"/>
  <c r="AD63" i="17"/>
  <c r="N63" i="17"/>
  <c r="AD55" i="17"/>
  <c r="N55" i="17"/>
  <c r="AI58" i="17"/>
  <c r="P58" i="17"/>
  <c r="P63" i="17"/>
  <c r="AI63" i="17"/>
  <c r="AD58" i="17"/>
  <c r="N58" i="17"/>
  <c r="AI59" i="17"/>
  <c r="P59" i="17"/>
  <c r="N64" i="17"/>
  <c r="AD64" i="17"/>
  <c r="P64" i="17"/>
  <c r="AI64" i="17"/>
  <c r="AD65" i="17"/>
  <c r="N65" i="17"/>
  <c r="P65" i="17"/>
  <c r="AI65" i="17"/>
  <c r="N59" i="17"/>
  <c r="AD59" i="17"/>
  <c r="AD74" i="17"/>
  <c r="N74" i="17"/>
  <c r="AI74" i="17"/>
  <c r="P74" i="17"/>
  <c r="AD72" i="17"/>
  <c r="N72" i="17"/>
  <c r="AI44" i="17"/>
  <c r="AI72" i="17"/>
  <c r="P72" i="17"/>
  <c r="AD28" i="17"/>
  <c r="P73" i="17"/>
  <c r="AI73" i="17"/>
  <c r="N73" i="17"/>
  <c r="AD73" i="17"/>
  <c r="N8" i="17"/>
  <c r="AD76" i="17"/>
  <c r="N76" i="17"/>
  <c r="AI76" i="17"/>
  <c r="P76" i="17"/>
  <c r="AD33" i="17"/>
  <c r="AI78" i="17"/>
  <c r="P78" i="17"/>
  <c r="P138" i="17"/>
  <c r="K83" i="17"/>
  <c r="K156" i="17" s="1"/>
  <c r="AD78" i="17"/>
  <c r="N78" i="17"/>
  <c r="U168" i="17"/>
  <c r="AB159" i="17"/>
  <c r="K148" i="17"/>
  <c r="K160" i="17" s="1"/>
  <c r="AD80" i="17"/>
  <c r="N80" i="17"/>
  <c r="AD79" i="17"/>
  <c r="N79" i="17"/>
  <c r="AC52" i="17"/>
  <c r="AC83" i="17" s="1"/>
  <c r="K95" i="17"/>
  <c r="K157" i="17" s="1"/>
  <c r="AI80" i="17"/>
  <c r="P80" i="17"/>
  <c r="AI79" i="17"/>
  <c r="P79" i="17"/>
  <c r="P168" i="17"/>
  <c r="S167" i="17"/>
  <c r="N18" i="17"/>
  <c r="N35" i="17"/>
  <c r="AD35" i="17"/>
  <c r="AD19" i="17"/>
  <c r="U167" i="17"/>
  <c r="AD32" i="17"/>
  <c r="AE104" i="17"/>
  <c r="AE158" i="17" s="1"/>
  <c r="P165" i="17"/>
  <c r="U166" i="17"/>
  <c r="S168" i="17"/>
  <c r="Q167" i="17"/>
  <c r="P167" i="17"/>
  <c r="U165" i="17"/>
  <c r="N167" i="17"/>
  <c r="AI98" i="17"/>
  <c r="P98" i="17"/>
  <c r="AI7" i="17"/>
  <c r="P7" i="17"/>
  <c r="Z48" i="17"/>
  <c r="Z155" i="17" s="1"/>
  <c r="M17" i="17"/>
  <c r="AD7" i="17"/>
  <c r="N7" i="17"/>
  <c r="P91" i="17"/>
  <c r="AI91" i="17"/>
  <c r="N133" i="17"/>
  <c r="AD133" i="17"/>
  <c r="S106" i="17"/>
  <c r="AC106" i="17"/>
  <c r="AC143" i="17" s="1"/>
  <c r="AG159" i="17"/>
  <c r="K143" i="17"/>
  <c r="K159" i="17" s="1"/>
  <c r="P129" i="17"/>
  <c r="AI129" i="17"/>
  <c r="AD45" i="17"/>
  <c r="N45" i="17"/>
  <c r="U106" i="17"/>
  <c r="AH106" i="17"/>
  <c r="AH143" i="17" s="1"/>
  <c r="P103" i="17"/>
  <c r="AI103" i="17"/>
  <c r="P142" i="17"/>
  <c r="AI142" i="17"/>
  <c r="S166" i="17"/>
  <c r="AI36" i="17"/>
  <c r="P36" i="17"/>
  <c r="N166" i="17"/>
  <c r="AD129" i="17"/>
  <c r="N129" i="17"/>
  <c r="AI92" i="17"/>
  <c r="P92" i="17"/>
  <c r="AI9" i="17"/>
  <c r="P9" i="17"/>
  <c r="AB154" i="17"/>
  <c r="J11" i="17"/>
  <c r="AD142" i="17"/>
  <c r="N142" i="17"/>
  <c r="N87" i="17"/>
  <c r="AD87" i="17"/>
  <c r="N168" i="17"/>
  <c r="N136" i="17"/>
  <c r="AD136" i="17"/>
  <c r="Q166" i="17"/>
  <c r="AD147" i="17"/>
  <c r="N147" i="17"/>
  <c r="N88" i="17"/>
  <c r="AD88" i="17"/>
  <c r="P166" i="17"/>
  <c r="N134" i="17"/>
  <c r="AD134" i="17"/>
  <c r="P38" i="17"/>
  <c r="AI38" i="17"/>
  <c r="AI130" i="17"/>
  <c r="P130" i="17"/>
  <c r="AE83" i="17"/>
  <c r="AE156" i="17" s="1"/>
  <c r="O52" i="17"/>
  <c r="AH83" i="17"/>
  <c r="AD92" i="17"/>
  <c r="N92" i="17"/>
  <c r="AD9" i="17"/>
  <c r="N9" i="17"/>
  <c r="P99" i="17"/>
  <c r="AI99" i="17"/>
  <c r="AI128" i="17"/>
  <c r="P128" i="17"/>
  <c r="AD102" i="17"/>
  <c r="N102" i="17"/>
  <c r="Z104" i="17"/>
  <c r="Z158" i="17" s="1"/>
  <c r="AI147" i="17"/>
  <c r="P147" i="17"/>
  <c r="AE95" i="17"/>
  <c r="AE157" i="17" s="1"/>
  <c r="O88" i="17"/>
  <c r="AI134" i="17"/>
  <c r="P134" i="17"/>
  <c r="AI37" i="17"/>
  <c r="P37" i="17"/>
  <c r="AD38" i="17"/>
  <c r="N38" i="17"/>
  <c r="AD130" i="17"/>
  <c r="N130" i="17"/>
  <c r="Z83" i="17"/>
  <c r="Z156" i="17" s="1"/>
  <c r="M52" i="17"/>
  <c r="AI139" i="17"/>
  <c r="P139" i="17"/>
  <c r="N165" i="17"/>
  <c r="AB157" i="17"/>
  <c r="J95" i="17"/>
  <c r="AD99" i="17"/>
  <c r="N99" i="17"/>
  <c r="AD128" i="17"/>
  <c r="N128" i="17"/>
  <c r="AI102" i="17"/>
  <c r="P102" i="17"/>
  <c r="AH148" i="17"/>
  <c r="P133" i="17"/>
  <c r="AI133" i="17"/>
  <c r="N36" i="17"/>
  <c r="AD36" i="17"/>
  <c r="N91" i="17"/>
  <c r="AD91" i="17"/>
  <c r="U98" i="17"/>
  <c r="AH98" i="17"/>
  <c r="AH104" i="17" s="1"/>
  <c r="N47" i="17"/>
  <c r="AD47" i="17"/>
  <c r="AI94" i="17"/>
  <c r="P94" i="17"/>
  <c r="AD42" i="17"/>
  <c r="N42" i="17"/>
  <c r="J48" i="17"/>
  <c r="AB155" i="17"/>
  <c r="AD10" i="17"/>
  <c r="N10" i="17"/>
  <c r="J104" i="17"/>
  <c r="AB158" i="17"/>
  <c r="AI42" i="17"/>
  <c r="P42" i="17"/>
  <c r="P45" i="17"/>
  <c r="AI45" i="17"/>
  <c r="AD103" i="17"/>
  <c r="N103" i="17"/>
  <c r="AE48" i="17"/>
  <c r="AE155" i="17" s="1"/>
  <c r="AI107" i="17"/>
  <c r="P107" i="17"/>
  <c r="S87" i="17"/>
  <c r="AC87" i="17"/>
  <c r="AC95" i="17" s="1"/>
  <c r="Q168" i="17"/>
  <c r="P16" i="17"/>
  <c r="AI16" i="17"/>
  <c r="Z95" i="17"/>
  <c r="Z157" i="17" s="1"/>
  <c r="AI136" i="17"/>
  <c r="P136" i="17"/>
  <c r="Z11" i="17"/>
  <c r="Z154" i="17" s="1"/>
  <c r="M6" i="17"/>
  <c r="AD37" i="17"/>
  <c r="N37" i="17"/>
  <c r="K104" i="17"/>
  <c r="K158" i="17" s="1"/>
  <c r="AG158" i="17"/>
  <c r="AC11" i="17"/>
  <c r="N139" i="17"/>
  <c r="AD139" i="17"/>
  <c r="AC148" i="17"/>
  <c r="AE143" i="17"/>
  <c r="AE159" i="17" s="1"/>
  <c r="O106" i="17"/>
  <c r="AH95" i="17"/>
  <c r="AD46" i="17"/>
  <c r="N46" i="17"/>
  <c r="AC104" i="17"/>
  <c r="S165" i="17"/>
  <c r="AE11" i="17"/>
  <c r="AE154" i="17" s="1"/>
  <c r="O6" i="17"/>
  <c r="AI39" i="17"/>
  <c r="P39" i="17"/>
  <c r="AH11" i="17"/>
  <c r="N101" i="17"/>
  <c r="AD101" i="17"/>
  <c r="P27" i="17"/>
  <c r="AI27" i="17"/>
  <c r="Z143" i="17"/>
  <c r="Z159" i="17" s="1"/>
  <c r="M106" i="17"/>
  <c r="P46" i="17"/>
  <c r="AI46" i="17"/>
  <c r="Z148" i="17"/>
  <c r="Z160" i="17" s="1"/>
  <c r="M145" i="17"/>
  <c r="N132" i="17"/>
  <c r="AD132" i="17"/>
  <c r="AI24" i="17"/>
  <c r="P24" i="17"/>
  <c r="N90" i="17"/>
  <c r="AD90" i="17"/>
  <c r="AD39" i="17"/>
  <c r="N39" i="17"/>
  <c r="P101" i="17"/>
  <c r="AI101" i="17"/>
  <c r="N27" i="17"/>
  <c r="AD27" i="17"/>
  <c r="P82" i="17"/>
  <c r="AI82" i="17"/>
  <c r="AI81" i="17"/>
  <c r="P81" i="17"/>
  <c r="N100" i="17"/>
  <c r="AD100" i="17"/>
  <c r="K11" i="17"/>
  <c r="K154" i="17" s="1"/>
  <c r="AG154" i="17"/>
  <c r="AG155" i="17"/>
  <c r="K48" i="17"/>
  <c r="K155" i="17" s="1"/>
  <c r="AC48" i="17"/>
  <c r="AE148" i="17"/>
  <c r="AE160" i="17" s="1"/>
  <c r="O145" i="17"/>
  <c r="AI40" i="17"/>
  <c r="P40" i="17"/>
  <c r="AI20" i="17"/>
  <c r="P20" i="17"/>
  <c r="AI47" i="17"/>
  <c r="P47" i="17"/>
  <c r="AD107" i="17"/>
  <c r="N107" i="17"/>
  <c r="AH48" i="17"/>
  <c r="N94" i="17"/>
  <c r="AD94" i="17"/>
  <c r="AI132" i="17"/>
  <c r="P132" i="17"/>
  <c r="AD24" i="17"/>
  <c r="N24" i="17"/>
  <c r="AI90" i="17"/>
  <c r="P90" i="17"/>
  <c r="AB160" i="17"/>
  <c r="J148" i="17"/>
  <c r="AD82" i="17"/>
  <c r="N82" i="17"/>
  <c r="N81" i="17"/>
  <c r="AD81" i="17"/>
  <c r="P100" i="17"/>
  <c r="AI100" i="17"/>
  <c r="AB156" i="17"/>
  <c r="J83" i="17"/>
  <c r="P17" i="17"/>
  <c r="AI17" i="17"/>
  <c r="AI10" i="17"/>
  <c r="P10" i="17"/>
  <c r="AD40" i="17"/>
  <c r="N40" i="17"/>
  <c r="N20" i="17"/>
  <c r="AD20" i="17"/>
  <c r="S69" i="12"/>
  <c r="S70" i="12"/>
  <c r="S71" i="12"/>
  <c r="S72" i="12"/>
  <c r="S73" i="12"/>
  <c r="S74" i="12"/>
  <c r="S67" i="12"/>
  <c r="S68" i="12"/>
  <c r="S83" i="12"/>
  <c r="S89" i="12"/>
  <c r="S102" i="11"/>
  <c r="S92" i="11"/>
  <c r="S80" i="11"/>
  <c r="S81" i="11"/>
  <c r="S82" i="11"/>
  <c r="S83" i="11"/>
  <c r="S84" i="11"/>
  <c r="S85" i="11"/>
  <c r="S86" i="11"/>
  <c r="S87" i="11"/>
  <c r="S88" i="11"/>
  <c r="S89" i="11"/>
  <c r="S88" i="12"/>
  <c r="S87" i="12"/>
  <c r="S86" i="12"/>
  <c r="S85" i="12"/>
  <c r="S84" i="12"/>
  <c r="M104" i="11"/>
  <c r="S91" i="11"/>
  <c r="S90" i="11"/>
  <c r="L104" i="11"/>
  <c r="K104" i="11"/>
  <c r="J104" i="11"/>
  <c r="I104" i="11"/>
  <c r="H104" i="11"/>
  <c r="G104" i="11"/>
  <c r="F104" i="11"/>
  <c r="R104" i="11"/>
  <c r="R120" i="11" s="1"/>
  <c r="Q104" i="11"/>
  <c r="P104" i="11"/>
  <c r="O104" i="11"/>
  <c r="S103" i="11"/>
  <c r="S101" i="11"/>
  <c r="O158" i="20" l="1"/>
  <c r="P96" i="20"/>
  <c r="P158" i="20" s="1"/>
  <c r="M157" i="20"/>
  <c r="N84" i="20"/>
  <c r="N157" i="20" s="1"/>
  <c r="O157" i="20"/>
  <c r="P84" i="20"/>
  <c r="P157" i="20" s="1"/>
  <c r="M158" i="20"/>
  <c r="N96" i="20"/>
  <c r="N158" i="20" s="1"/>
  <c r="AI155" i="20"/>
  <c r="AI162" i="20" s="1"/>
  <c r="O162" i="20" s="1"/>
  <c r="P162" i="20" s="1"/>
  <c r="O11" i="20"/>
  <c r="S162" i="20"/>
  <c r="Q162" i="20"/>
  <c r="O156" i="20"/>
  <c r="P48" i="20"/>
  <c r="P156" i="20" s="1"/>
  <c r="AD155" i="20"/>
  <c r="AD162" i="20" s="1"/>
  <c r="M162" i="20" s="1"/>
  <c r="N162" i="20" s="1"/>
  <c r="M11" i="20"/>
  <c r="O159" i="20"/>
  <c r="P105" i="20"/>
  <c r="P159" i="20" s="1"/>
  <c r="M156" i="20"/>
  <c r="N48" i="20"/>
  <c r="N156" i="20" s="1"/>
  <c r="M159" i="20"/>
  <c r="N105" i="20"/>
  <c r="N159" i="20" s="1"/>
  <c r="AD104" i="17"/>
  <c r="AD158" i="17" s="1"/>
  <c r="AI48" i="17"/>
  <c r="AI155" i="17" s="1"/>
  <c r="N145" i="17"/>
  <c r="AD145" i="17"/>
  <c r="AD148" i="17" s="1"/>
  <c r="AD6" i="17"/>
  <c r="AD11" i="17" s="1"/>
  <c r="N6" i="17"/>
  <c r="AH157" i="17"/>
  <c r="T95" i="17"/>
  <c r="J155" i="17"/>
  <c r="L48" i="17"/>
  <c r="L155" i="17" s="1"/>
  <c r="I155" i="17" s="1"/>
  <c r="J160" i="17"/>
  <c r="L148" i="17"/>
  <c r="L160" i="17" s="1"/>
  <c r="I160" i="17" s="1"/>
  <c r="P106" i="17"/>
  <c r="AI106" i="17"/>
  <c r="AI143" i="17" s="1"/>
  <c r="AI145" i="17"/>
  <c r="AI148" i="17" s="1"/>
  <c r="P145" i="17"/>
  <c r="R95" i="17"/>
  <c r="AC157" i="17"/>
  <c r="AH160" i="17"/>
  <c r="T148" i="17"/>
  <c r="AC155" i="17"/>
  <c r="R48" i="17"/>
  <c r="AC156" i="17"/>
  <c r="R83" i="17"/>
  <c r="P52" i="17"/>
  <c r="AI52" i="17"/>
  <c r="AI83" i="17" s="1"/>
  <c r="J154" i="17"/>
  <c r="L11" i="17"/>
  <c r="L154" i="17" s="1"/>
  <c r="I154" i="17" s="1"/>
  <c r="AC159" i="17"/>
  <c r="AC158" i="17"/>
  <c r="R104" i="17"/>
  <c r="J158" i="17"/>
  <c r="L104" i="17"/>
  <c r="L158" i="17" s="1"/>
  <c r="I158" i="17" s="1"/>
  <c r="AD95" i="17"/>
  <c r="AH154" i="17"/>
  <c r="T11" i="17"/>
  <c r="AC154" i="17"/>
  <c r="R11" i="17"/>
  <c r="T143" i="17"/>
  <c r="AH159" i="17"/>
  <c r="N106" i="17"/>
  <c r="AD106" i="17"/>
  <c r="AD143" i="17" s="1"/>
  <c r="AC160" i="17"/>
  <c r="R148" i="17"/>
  <c r="P6" i="17"/>
  <c r="AI6" i="17"/>
  <c r="AI11" i="17" s="1"/>
  <c r="T104" i="17"/>
  <c r="AH158" i="17"/>
  <c r="J157" i="17"/>
  <c r="L95" i="17"/>
  <c r="L157" i="17" s="1"/>
  <c r="I157" i="17" s="1"/>
  <c r="J156" i="17"/>
  <c r="L83" i="17"/>
  <c r="L156" i="17" s="1"/>
  <c r="I156" i="17" s="1"/>
  <c r="T48" i="17"/>
  <c r="AH155" i="17"/>
  <c r="K161" i="17"/>
  <c r="N52" i="17"/>
  <c r="AD52" i="17"/>
  <c r="AD83" i="17" s="1"/>
  <c r="AI88" i="17"/>
  <c r="AI95" i="17" s="1"/>
  <c r="P88" i="17"/>
  <c r="N17" i="17"/>
  <c r="AD17" i="17"/>
  <c r="AD48" i="17" s="1"/>
  <c r="AH156" i="17"/>
  <c r="T83" i="17"/>
  <c r="AI104" i="17"/>
  <c r="N104" i="11"/>
  <c r="S100" i="12"/>
  <c r="S99" i="12"/>
  <c r="S98" i="12"/>
  <c r="S97" i="12"/>
  <c r="S96" i="12"/>
  <c r="S95" i="12"/>
  <c r="S94" i="12"/>
  <c r="S93" i="12"/>
  <c r="S82" i="12"/>
  <c r="S81" i="12"/>
  <c r="S80" i="12"/>
  <c r="S76" i="12"/>
  <c r="S64" i="12"/>
  <c r="S63" i="12"/>
  <c r="S62" i="12"/>
  <c r="S61" i="12"/>
  <c r="S60" i="12"/>
  <c r="S59" i="12"/>
  <c r="K107" i="12"/>
  <c r="S54" i="12"/>
  <c r="S53" i="12"/>
  <c r="S52" i="12"/>
  <c r="S48" i="12"/>
  <c r="S44" i="12"/>
  <c r="S43" i="12"/>
  <c r="S42" i="12"/>
  <c r="S41" i="12"/>
  <c r="S40" i="12"/>
  <c r="S39" i="12"/>
  <c r="S38" i="12"/>
  <c r="S34" i="12"/>
  <c r="S33" i="12"/>
  <c r="S32" i="12"/>
  <c r="S28" i="12"/>
  <c r="S24" i="12"/>
  <c r="S23" i="12"/>
  <c r="S22" i="12"/>
  <c r="S21" i="12"/>
  <c r="S20" i="12"/>
  <c r="S19" i="12"/>
  <c r="K109" i="12"/>
  <c r="S14" i="12"/>
  <c r="S13" i="12"/>
  <c r="S12" i="12"/>
  <c r="S8" i="12"/>
  <c r="S4" i="12"/>
  <c r="S3" i="12"/>
  <c r="S97" i="11"/>
  <c r="S93" i="11"/>
  <c r="S79" i="11"/>
  <c r="S77" i="11"/>
  <c r="S73" i="11"/>
  <c r="S72" i="11"/>
  <c r="S71" i="11"/>
  <c r="S60" i="11"/>
  <c r="S59" i="11"/>
  <c r="S57" i="11"/>
  <c r="S53" i="11"/>
  <c r="S52" i="11"/>
  <c r="S51" i="11"/>
  <c r="S40" i="11"/>
  <c r="S39" i="11"/>
  <c r="S37" i="11"/>
  <c r="S33" i="11"/>
  <c r="S32" i="11"/>
  <c r="S31" i="11"/>
  <c r="S24" i="11"/>
  <c r="S20" i="11"/>
  <c r="S19" i="11"/>
  <c r="S17" i="11"/>
  <c r="S13" i="11"/>
  <c r="S12" i="11"/>
  <c r="S2" i="11"/>
  <c r="S100" i="11"/>
  <c r="S99" i="11"/>
  <c r="S98" i="11"/>
  <c r="S96" i="11"/>
  <c r="S95" i="11"/>
  <c r="S94" i="11"/>
  <c r="S78" i="11"/>
  <c r="S76" i="11"/>
  <c r="S75" i="11"/>
  <c r="S74" i="11"/>
  <c r="S70" i="11"/>
  <c r="S69" i="11"/>
  <c r="S68" i="11"/>
  <c r="S67" i="11"/>
  <c r="S66" i="11"/>
  <c r="S65" i="11"/>
  <c r="S64" i="11"/>
  <c r="S63" i="11"/>
  <c r="S62" i="11"/>
  <c r="S61" i="11"/>
  <c r="S58" i="11"/>
  <c r="S56" i="11"/>
  <c r="S55" i="11"/>
  <c r="S54" i="11"/>
  <c r="S50" i="11"/>
  <c r="S49" i="11"/>
  <c r="S48" i="11"/>
  <c r="S47" i="11"/>
  <c r="S46" i="11"/>
  <c r="S45" i="11"/>
  <c r="S44" i="11"/>
  <c r="S43" i="11"/>
  <c r="S42" i="11"/>
  <c r="S41" i="11"/>
  <c r="S38" i="11"/>
  <c r="S36" i="11"/>
  <c r="S35" i="11"/>
  <c r="S34" i="11"/>
  <c r="S30" i="11"/>
  <c r="S29" i="11"/>
  <c r="S28" i="11"/>
  <c r="S27" i="11"/>
  <c r="S26" i="11"/>
  <c r="S25" i="11"/>
  <c r="S23" i="11"/>
  <c r="S22" i="11"/>
  <c r="S21" i="11"/>
  <c r="S18" i="11"/>
  <c r="S16" i="11"/>
  <c r="S15" i="11"/>
  <c r="S14" i="11"/>
  <c r="S10" i="11"/>
  <c r="S9" i="11"/>
  <c r="S7" i="11"/>
  <c r="S6" i="11"/>
  <c r="S5" i="11"/>
  <c r="S4" i="11"/>
  <c r="S3" i="11"/>
  <c r="S103" i="12"/>
  <c r="S101" i="12"/>
  <c r="S92" i="12"/>
  <c r="S91" i="12"/>
  <c r="S90" i="12"/>
  <c r="S79" i="12"/>
  <c r="S78" i="12"/>
  <c r="S77" i="12"/>
  <c r="S75" i="12"/>
  <c r="S66" i="12"/>
  <c r="S65" i="12"/>
  <c r="S57" i="12"/>
  <c r="S56" i="12"/>
  <c r="S55" i="12"/>
  <c r="S51" i="12"/>
  <c r="S50" i="12"/>
  <c r="S49" i="12"/>
  <c r="S47" i="12"/>
  <c r="S46" i="12"/>
  <c r="S45" i="12"/>
  <c r="S37" i="12"/>
  <c r="S36" i="12"/>
  <c r="S35" i="12"/>
  <c r="S31" i="12"/>
  <c r="S30" i="12"/>
  <c r="S29" i="12"/>
  <c r="S27" i="12"/>
  <c r="S26" i="12"/>
  <c r="S25" i="12"/>
  <c r="S17" i="12"/>
  <c r="S16" i="12"/>
  <c r="S15" i="12"/>
  <c r="S11" i="12"/>
  <c r="S10" i="12"/>
  <c r="S9" i="12"/>
  <c r="S7" i="12"/>
  <c r="S6" i="12"/>
  <c r="S5" i="12"/>
  <c r="S2" i="12"/>
  <c r="I104" i="12"/>
  <c r="R104" i="12"/>
  <c r="Q104" i="12"/>
  <c r="P104" i="12"/>
  <c r="O104" i="12"/>
  <c r="N104" i="12"/>
  <c r="M104" i="12"/>
  <c r="L104" i="12"/>
  <c r="J104" i="12"/>
  <c r="J113" i="12" s="1"/>
  <c r="H104" i="12"/>
  <c r="G104" i="12"/>
  <c r="F104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R109" i="12"/>
  <c r="Q109" i="12"/>
  <c r="P109" i="12"/>
  <c r="O109" i="12"/>
  <c r="N109" i="12"/>
  <c r="M109" i="12"/>
  <c r="L109" i="12"/>
  <c r="J109" i="12"/>
  <c r="I109" i="12"/>
  <c r="H109" i="12"/>
  <c r="R108" i="12"/>
  <c r="Q108" i="12"/>
  <c r="P108" i="12"/>
  <c r="O108" i="12"/>
  <c r="N108" i="12"/>
  <c r="M108" i="12"/>
  <c r="L108" i="12"/>
  <c r="K108" i="12"/>
  <c r="J108" i="12"/>
  <c r="I108" i="12"/>
  <c r="H108" i="12"/>
  <c r="R107" i="12"/>
  <c r="Q107" i="12"/>
  <c r="P107" i="12"/>
  <c r="O107" i="12"/>
  <c r="N107" i="12"/>
  <c r="M107" i="12"/>
  <c r="L107" i="12"/>
  <c r="J107" i="12"/>
  <c r="I107" i="12"/>
  <c r="H107" i="12"/>
  <c r="O155" i="20" l="1"/>
  <c r="P11" i="20"/>
  <c r="P155" i="20" s="1"/>
  <c r="M155" i="20"/>
  <c r="N11" i="20"/>
  <c r="N155" i="20" s="1"/>
  <c r="S114" i="11"/>
  <c r="M104" i="17"/>
  <c r="M158" i="17" s="1"/>
  <c r="O48" i="17"/>
  <c r="O155" i="17" s="1"/>
  <c r="T155" i="17"/>
  <c r="U48" i="17"/>
  <c r="U155" i="17" s="1"/>
  <c r="T157" i="17"/>
  <c r="U95" i="17"/>
  <c r="U157" i="17" s="1"/>
  <c r="AI156" i="17"/>
  <c r="O83" i="17"/>
  <c r="AI157" i="17"/>
  <c r="O95" i="17"/>
  <c r="U143" i="17"/>
  <c r="U159" i="17" s="1"/>
  <c r="T159" i="17"/>
  <c r="AD157" i="17"/>
  <c r="M95" i="17"/>
  <c r="R156" i="17"/>
  <c r="S83" i="17"/>
  <c r="S156" i="17" s="1"/>
  <c r="Q83" i="17"/>
  <c r="Q156" i="17" s="1"/>
  <c r="M148" i="17"/>
  <c r="AD160" i="17"/>
  <c r="T158" i="17"/>
  <c r="U104" i="17"/>
  <c r="U158" i="17" s="1"/>
  <c r="AI154" i="17"/>
  <c r="O11" i="17"/>
  <c r="R158" i="17"/>
  <c r="S104" i="17"/>
  <c r="S158" i="17" s="1"/>
  <c r="Q104" i="17"/>
  <c r="Q158" i="17" s="1"/>
  <c r="R155" i="17"/>
  <c r="S48" i="17"/>
  <c r="S155" i="17" s="1"/>
  <c r="Q48" i="17"/>
  <c r="Q155" i="17" s="1"/>
  <c r="S95" i="17"/>
  <c r="S157" i="17" s="1"/>
  <c r="R157" i="17"/>
  <c r="Q95" i="17"/>
  <c r="Q157" i="17" s="1"/>
  <c r="O148" i="17"/>
  <c r="AI160" i="17"/>
  <c r="AI158" i="17"/>
  <c r="O104" i="17"/>
  <c r="AD155" i="17"/>
  <c r="M48" i="17"/>
  <c r="AD159" i="17"/>
  <c r="AD154" i="17"/>
  <c r="M11" i="17"/>
  <c r="AD156" i="17"/>
  <c r="M83" i="17"/>
  <c r="R154" i="17"/>
  <c r="S11" i="17"/>
  <c r="S154" i="17" s="1"/>
  <c r="Q11" i="17"/>
  <c r="Q154" i="17" s="1"/>
  <c r="O143" i="17"/>
  <c r="AI159" i="17"/>
  <c r="T154" i="17"/>
  <c r="U11" i="17"/>
  <c r="U154" i="17" s="1"/>
  <c r="U83" i="17"/>
  <c r="U156" i="17" s="1"/>
  <c r="T156" i="17"/>
  <c r="R160" i="17"/>
  <c r="S148" i="17"/>
  <c r="S160" i="17" s="1"/>
  <c r="Q148" i="17"/>
  <c r="Q160" i="17" s="1"/>
  <c r="T161" i="17"/>
  <c r="U161" i="17" s="1"/>
  <c r="T160" i="17"/>
  <c r="U148" i="17"/>
  <c r="U160" i="17" s="1"/>
  <c r="S116" i="11"/>
  <c r="S118" i="11"/>
  <c r="N113" i="12"/>
  <c r="R113" i="12"/>
  <c r="I113" i="12"/>
  <c r="L113" i="12"/>
  <c r="M113" i="12"/>
  <c r="O113" i="12"/>
  <c r="P113" i="12"/>
  <c r="H113" i="12"/>
  <c r="Q113" i="12"/>
  <c r="Q120" i="11"/>
  <c r="S111" i="12"/>
  <c r="S108" i="12"/>
  <c r="S58" i="12"/>
  <c r="S18" i="12"/>
  <c r="K104" i="12"/>
  <c r="K113" i="12" s="1"/>
  <c r="S109" i="12"/>
  <c r="S11" i="11"/>
  <c r="S8" i="11"/>
  <c r="G110" i="12"/>
  <c r="F110" i="12"/>
  <c r="G109" i="12"/>
  <c r="F109" i="12"/>
  <c r="G108" i="12"/>
  <c r="F108" i="12"/>
  <c r="G107" i="12"/>
  <c r="G113" i="12" s="1"/>
  <c r="F107" i="12"/>
  <c r="F113" i="12" s="1"/>
  <c r="Q136" i="10"/>
  <c r="T136" i="10" s="1"/>
  <c r="Q135" i="10"/>
  <c r="T135" i="10" s="1"/>
  <c r="Q134" i="10"/>
  <c r="T134" i="10" s="1"/>
  <c r="Q133" i="10"/>
  <c r="T133" i="10" s="1"/>
  <c r="Q132" i="10"/>
  <c r="T132" i="10" s="1"/>
  <c r="Q131" i="10"/>
  <c r="T131" i="10" s="1"/>
  <c r="Q130" i="10"/>
  <c r="T130" i="10" s="1"/>
  <c r="Q129" i="10"/>
  <c r="T129" i="10" s="1"/>
  <c r="Q128" i="10"/>
  <c r="T128" i="10" s="1"/>
  <c r="Q127" i="10"/>
  <c r="T127" i="10" s="1"/>
  <c r="Q126" i="10"/>
  <c r="T126" i="10" s="1"/>
  <c r="Q125" i="10"/>
  <c r="T125" i="10" s="1"/>
  <c r="Q124" i="10"/>
  <c r="T124" i="10" s="1"/>
  <c r="Q123" i="10"/>
  <c r="T123" i="10" s="1"/>
  <c r="Q122" i="10"/>
  <c r="T122" i="10" s="1"/>
  <c r="Q121" i="10"/>
  <c r="T121" i="10" s="1"/>
  <c r="Q120" i="10"/>
  <c r="T120" i="10" s="1"/>
  <c r="Q119" i="10"/>
  <c r="T119" i="10" s="1"/>
  <c r="Q118" i="10"/>
  <c r="T118" i="10" s="1"/>
  <c r="Q117" i="10"/>
  <c r="T117" i="10" s="1"/>
  <c r="Q116" i="10"/>
  <c r="T116" i="10" s="1"/>
  <c r="Q115" i="10"/>
  <c r="T115" i="10" s="1"/>
  <c r="Q114" i="10"/>
  <c r="T114" i="10" s="1"/>
  <c r="Q113" i="10"/>
  <c r="T113" i="10" s="1"/>
  <c r="Q112" i="10"/>
  <c r="T112" i="10" s="1"/>
  <c r="Q111" i="10"/>
  <c r="T111" i="10" s="1"/>
  <c r="Q110" i="10"/>
  <c r="T110" i="10" s="1"/>
  <c r="Q109" i="10"/>
  <c r="T109" i="10"/>
  <c r="Q106" i="10"/>
  <c r="T106" i="10" s="1"/>
  <c r="Q105" i="10"/>
  <c r="T105" i="10" s="1"/>
  <c r="Q104" i="10"/>
  <c r="T104" i="10" s="1"/>
  <c r="Q103" i="10"/>
  <c r="T103" i="10" s="1"/>
  <c r="Q102" i="10"/>
  <c r="T102" i="10" s="1"/>
  <c r="Q101" i="10"/>
  <c r="T101" i="10" s="1"/>
  <c r="Q100" i="10"/>
  <c r="T100" i="10" s="1"/>
  <c r="Q99" i="10"/>
  <c r="T99" i="10" s="1"/>
  <c r="Q98" i="10"/>
  <c r="T98" i="10" s="1"/>
  <c r="Q97" i="10"/>
  <c r="T97" i="10"/>
  <c r="Q94" i="10"/>
  <c r="T94" i="10" s="1"/>
  <c r="Q93" i="10"/>
  <c r="T93" i="10" s="1"/>
  <c r="Q92" i="10"/>
  <c r="T92" i="10" s="1"/>
  <c r="Q91" i="10"/>
  <c r="T91" i="10" s="1"/>
  <c r="Q90" i="10"/>
  <c r="T90" i="10" s="1"/>
  <c r="Q89" i="10"/>
  <c r="T89" i="10" s="1"/>
  <c r="Q88" i="10"/>
  <c r="T88" i="10" s="1"/>
  <c r="Q84" i="10"/>
  <c r="T84" i="10" s="1"/>
  <c r="Q83" i="10"/>
  <c r="T83" i="10" s="1"/>
  <c r="Q82" i="10"/>
  <c r="T82" i="10" s="1"/>
  <c r="Q81" i="10"/>
  <c r="T81" i="10" s="1"/>
  <c r="Q78" i="10"/>
  <c r="T78" i="10" s="1"/>
  <c r="Q77" i="10"/>
  <c r="T77" i="10" s="1"/>
  <c r="T76" i="10"/>
  <c r="Q76" i="10"/>
  <c r="Q75" i="10"/>
  <c r="T75" i="10" s="1"/>
  <c r="T74" i="10"/>
  <c r="Q74" i="10"/>
  <c r="Q73" i="10"/>
  <c r="T73" i="10" s="1"/>
  <c r="Q72" i="10"/>
  <c r="T72" i="10" s="1"/>
  <c r="Q71" i="10"/>
  <c r="T71" i="10" s="1"/>
  <c r="Q70" i="10"/>
  <c r="T70" i="10" s="1"/>
  <c r="Q69" i="10"/>
  <c r="T69" i="10" s="1"/>
  <c r="Q68" i="10"/>
  <c r="T68" i="10" s="1"/>
  <c r="Q67" i="10"/>
  <c r="T67" i="10" s="1"/>
  <c r="T66" i="10"/>
  <c r="Q66" i="10"/>
  <c r="Q65" i="10"/>
  <c r="T65" i="10" s="1"/>
  <c r="T64" i="10"/>
  <c r="Q64" i="10"/>
  <c r="Q63" i="10"/>
  <c r="T63" i="10" s="1"/>
  <c r="Q62" i="10"/>
  <c r="T62" i="10" s="1"/>
  <c r="Q61" i="10"/>
  <c r="T61" i="10" s="1"/>
  <c r="Q60" i="10"/>
  <c r="T60" i="10" s="1"/>
  <c r="Q59" i="10"/>
  <c r="T59" i="10" s="1"/>
  <c r="Q58" i="10"/>
  <c r="T58" i="10" s="1"/>
  <c r="Q57" i="10"/>
  <c r="T57" i="10" s="1"/>
  <c r="T56" i="10"/>
  <c r="Q56" i="10"/>
  <c r="Q55" i="10"/>
  <c r="T55" i="10" s="1"/>
  <c r="T54" i="10"/>
  <c r="Q54" i="10"/>
  <c r="Q53" i="10"/>
  <c r="T53" i="10" s="1"/>
  <c r="Q52" i="10"/>
  <c r="T52" i="10" s="1"/>
  <c r="Q51" i="10"/>
  <c r="T51" i="10" s="1"/>
  <c r="Q50" i="10"/>
  <c r="T50" i="10" s="1"/>
  <c r="Q49" i="10"/>
  <c r="T49" i="10" s="1"/>
  <c r="Q48" i="10"/>
  <c r="T48" i="10" s="1"/>
  <c r="Q47" i="10"/>
  <c r="T47" i="10" s="1"/>
  <c r="Q46" i="10"/>
  <c r="T46" i="10"/>
  <c r="Q44" i="10"/>
  <c r="T44" i="10" s="1"/>
  <c r="Q43" i="10"/>
  <c r="T43" i="10" s="1"/>
  <c r="Q42" i="10"/>
  <c r="T42" i="10" s="1"/>
  <c r="Q41" i="10"/>
  <c r="T41" i="10" s="1"/>
  <c r="Q40" i="10"/>
  <c r="T40" i="10" s="1"/>
  <c r="Q39" i="10"/>
  <c r="T39" i="10" s="1"/>
  <c r="Q38" i="10"/>
  <c r="T38" i="10" s="1"/>
  <c r="Q37" i="10"/>
  <c r="T37" i="10" s="1"/>
  <c r="Q36" i="10"/>
  <c r="T36" i="10" s="1"/>
  <c r="Q35" i="10"/>
  <c r="T35" i="10" s="1"/>
  <c r="Q34" i="10"/>
  <c r="T34" i="10" s="1"/>
  <c r="Q33" i="10"/>
  <c r="T33" i="10" s="1"/>
  <c r="Q32" i="10"/>
  <c r="T32" i="10" s="1"/>
  <c r="Q31" i="10"/>
  <c r="T31" i="10" s="1"/>
  <c r="Q30" i="10"/>
  <c r="T30" i="10" s="1"/>
  <c r="Q29" i="10"/>
  <c r="T29" i="10" s="1"/>
  <c r="Q28" i="10"/>
  <c r="T28" i="10" s="1"/>
  <c r="Q27" i="10"/>
  <c r="T27" i="10" s="1"/>
  <c r="Q26" i="10"/>
  <c r="T26" i="10" s="1"/>
  <c r="Q25" i="10"/>
  <c r="T25" i="10" s="1"/>
  <c r="Q24" i="10"/>
  <c r="T24" i="10" s="1"/>
  <c r="Q23" i="10"/>
  <c r="T23" i="10" s="1"/>
  <c r="Q22" i="10"/>
  <c r="T22" i="10" s="1"/>
  <c r="Q21" i="10"/>
  <c r="T21" i="10" s="1"/>
  <c r="Q20" i="10"/>
  <c r="T20" i="10" s="1"/>
  <c r="Q19" i="10"/>
  <c r="T19" i="10" s="1"/>
  <c r="Q18" i="10"/>
  <c r="T18" i="10" s="1"/>
  <c r="Q17" i="10"/>
  <c r="T17" i="10" s="1"/>
  <c r="Q16" i="10"/>
  <c r="T16" i="10" s="1"/>
  <c r="Q15" i="10"/>
  <c r="T15" i="10" s="1"/>
  <c r="Q14" i="10"/>
  <c r="T14" i="10" s="1"/>
  <c r="Q13" i="10"/>
  <c r="T13" i="10" s="1"/>
  <c r="Q12" i="10"/>
  <c r="T12" i="10" s="1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144" i="10"/>
  <c r="P143" i="10"/>
  <c r="F144" i="10"/>
  <c r="F143" i="10"/>
  <c r="E144" i="10"/>
  <c r="E143" i="10"/>
  <c r="D144" i="10"/>
  <c r="D143" i="10"/>
  <c r="C144" i="10"/>
  <c r="C143" i="10"/>
  <c r="H42" i="16"/>
  <c r="J48" i="1"/>
  <c r="J42" i="16" s="1"/>
  <c r="K48" i="1"/>
  <c r="K42" i="16" s="1"/>
  <c r="S82" i="8"/>
  <c r="C73" i="2"/>
  <c r="C73" i="1"/>
  <c r="S73" i="7"/>
  <c r="R100" i="7"/>
  <c r="C86" i="2" l="1"/>
  <c r="C40" i="16" s="1"/>
  <c r="C27" i="16"/>
  <c r="C86" i="1"/>
  <c r="C80" i="16" s="1"/>
  <c r="C67" i="16"/>
  <c r="S115" i="11"/>
  <c r="P48" i="17"/>
  <c r="P155" i="17" s="1"/>
  <c r="N104" i="17"/>
  <c r="N158" i="17" s="1"/>
  <c r="O156" i="17"/>
  <c r="P83" i="17"/>
  <c r="P156" i="17" s="1"/>
  <c r="M156" i="17"/>
  <c r="N83" i="17"/>
  <c r="N156" i="17" s="1"/>
  <c r="M154" i="17"/>
  <c r="N11" i="17"/>
  <c r="N154" i="17" s="1"/>
  <c r="M157" i="17"/>
  <c r="N95" i="17"/>
  <c r="N157" i="17" s="1"/>
  <c r="O161" i="17"/>
  <c r="P161" i="17" s="1"/>
  <c r="P148" i="17"/>
  <c r="P160" i="17" s="1"/>
  <c r="O160" i="17"/>
  <c r="M160" i="17"/>
  <c r="N148" i="17"/>
  <c r="N160" i="17" s="1"/>
  <c r="P143" i="17"/>
  <c r="P159" i="17" s="1"/>
  <c r="O159" i="17"/>
  <c r="M155" i="17"/>
  <c r="N48" i="17"/>
  <c r="N155" i="17" s="1"/>
  <c r="P104" i="17"/>
  <c r="P158" i="17" s="1"/>
  <c r="O158" i="17"/>
  <c r="P11" i="17"/>
  <c r="P154" i="17" s="1"/>
  <c r="O154" i="17"/>
  <c r="O157" i="17"/>
  <c r="P95" i="17"/>
  <c r="P157" i="17" s="1"/>
  <c r="S104" i="12"/>
  <c r="S107" i="12"/>
  <c r="S104" i="11"/>
  <c r="S120" i="11" s="1"/>
  <c r="T143" i="10"/>
  <c r="T144" i="10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2" i="7"/>
  <c r="S71" i="7"/>
  <c r="S70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1" i="8"/>
  <c r="S80" i="8"/>
  <c r="S79" i="8"/>
  <c r="S78" i="8"/>
  <c r="S77" i="8"/>
  <c r="S76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R109" i="8"/>
  <c r="Q109" i="8"/>
  <c r="P109" i="8"/>
  <c r="O109" i="8"/>
  <c r="N109" i="8"/>
  <c r="M109" i="8"/>
  <c r="L109" i="8"/>
  <c r="K109" i="8"/>
  <c r="J109" i="8"/>
  <c r="R108" i="8"/>
  <c r="Q108" i="8"/>
  <c r="P108" i="8"/>
  <c r="O108" i="8"/>
  <c r="N108" i="8"/>
  <c r="M108" i="8"/>
  <c r="L108" i="8"/>
  <c r="K108" i="8"/>
  <c r="J108" i="8"/>
  <c r="R107" i="8"/>
  <c r="Q107" i="8"/>
  <c r="P107" i="8"/>
  <c r="O107" i="8"/>
  <c r="N107" i="8"/>
  <c r="M107" i="8"/>
  <c r="L107" i="8"/>
  <c r="K107" i="8"/>
  <c r="J107" i="8"/>
  <c r="R106" i="8"/>
  <c r="Q106" i="8"/>
  <c r="P106" i="8"/>
  <c r="O106" i="8"/>
  <c r="N106" i="8"/>
  <c r="M106" i="8"/>
  <c r="L106" i="8"/>
  <c r="K106" i="8"/>
  <c r="J106" i="8"/>
  <c r="R107" i="7"/>
  <c r="Q107" i="7"/>
  <c r="P107" i="7"/>
  <c r="O107" i="7"/>
  <c r="N107" i="7"/>
  <c r="M107" i="7"/>
  <c r="L107" i="7"/>
  <c r="K107" i="7"/>
  <c r="J107" i="7"/>
  <c r="R106" i="7"/>
  <c r="Q106" i="7"/>
  <c r="P106" i="7"/>
  <c r="O106" i="7"/>
  <c r="N106" i="7"/>
  <c r="M106" i="7"/>
  <c r="L106" i="7"/>
  <c r="K106" i="7"/>
  <c r="J106" i="7"/>
  <c r="R105" i="7"/>
  <c r="Q105" i="7"/>
  <c r="P105" i="7"/>
  <c r="O105" i="7"/>
  <c r="N105" i="7"/>
  <c r="M105" i="7"/>
  <c r="L105" i="7"/>
  <c r="K105" i="7"/>
  <c r="J105" i="7"/>
  <c r="R104" i="7"/>
  <c r="Q104" i="7"/>
  <c r="P104" i="7"/>
  <c r="O104" i="7"/>
  <c r="N104" i="7"/>
  <c r="M104" i="7"/>
  <c r="L104" i="7"/>
  <c r="K104" i="7"/>
  <c r="J104" i="7"/>
  <c r="U42" i="1"/>
  <c r="U44" i="1" s="1"/>
  <c r="U45" i="1" s="1"/>
  <c r="U42" i="2"/>
  <c r="U44" i="2" s="1"/>
  <c r="U45" i="2" s="1"/>
  <c r="S113" i="12" l="1"/>
  <c r="S102" i="8"/>
  <c r="S100" i="7"/>
  <c r="O48" i="2"/>
  <c r="O2" i="16" s="1"/>
  <c r="S107" i="7" l="1"/>
  <c r="S106" i="7"/>
  <c r="S105" i="7"/>
  <c r="S104" i="7"/>
  <c r="I107" i="7"/>
  <c r="I106" i="7"/>
  <c r="I105" i="7"/>
  <c r="I104" i="7"/>
  <c r="H107" i="7"/>
  <c r="H106" i="7"/>
  <c r="H105" i="7"/>
  <c r="H104" i="7"/>
  <c r="G107" i="7"/>
  <c r="G106" i="7"/>
  <c r="G105" i="7"/>
  <c r="G104" i="7"/>
  <c r="F106" i="7"/>
  <c r="F105" i="7"/>
  <c r="F104" i="7"/>
  <c r="F107" i="7"/>
  <c r="S109" i="8"/>
  <c r="S108" i="8"/>
  <c r="S107" i="8"/>
  <c r="S106" i="8"/>
  <c r="I109" i="8"/>
  <c r="I108" i="8"/>
  <c r="I107" i="8"/>
  <c r="I106" i="8"/>
  <c r="H109" i="8"/>
  <c r="H108" i="8"/>
  <c r="H107" i="8"/>
  <c r="H106" i="8"/>
  <c r="G109" i="8"/>
  <c r="G108" i="8"/>
  <c r="G107" i="8"/>
  <c r="G106" i="8"/>
  <c r="F109" i="8"/>
  <c r="F108" i="8"/>
  <c r="F107" i="8"/>
  <c r="F106" i="8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53" i="4"/>
  <c r="Q166" i="4"/>
  <c r="Q165" i="4"/>
  <c r="Q164" i="4"/>
  <c r="T164" i="4" s="1"/>
  <c r="Q163" i="4"/>
  <c r="T163" i="4" s="1"/>
  <c r="Q162" i="4"/>
  <c r="Q161" i="4"/>
  <c r="Q160" i="4"/>
  <c r="T160" i="4" s="1"/>
  <c r="Q159" i="4"/>
  <c r="T159" i="4" s="1"/>
  <c r="Q158" i="4"/>
  <c r="Q157" i="4"/>
  <c r="Q156" i="4"/>
  <c r="T156" i="4" s="1"/>
  <c r="Q167" i="4"/>
  <c r="T167" i="4"/>
  <c r="Q188" i="4"/>
  <c r="T188" i="4" s="1"/>
  <c r="Q187" i="4"/>
  <c r="Q186" i="4"/>
  <c r="Q185" i="4"/>
  <c r="Q184" i="4"/>
  <c r="T184" i="4" s="1"/>
  <c r="Q183" i="4"/>
  <c r="Q182" i="4"/>
  <c r="Q181" i="4"/>
  <c r="Q180" i="4"/>
  <c r="T180" i="4" s="1"/>
  <c r="Q179" i="4"/>
  <c r="Q178" i="4"/>
  <c r="Q177" i="4"/>
  <c r="Q176" i="4"/>
  <c r="T176" i="4" s="1"/>
  <c r="Q175" i="4"/>
  <c r="Q174" i="4"/>
  <c r="Q173" i="4"/>
  <c r="Q172" i="4"/>
  <c r="T172" i="4" s="1"/>
  <c r="Q171" i="4"/>
  <c r="Q170" i="4"/>
  <c r="Q189" i="4"/>
  <c r="T189" i="4" s="1"/>
  <c r="T279" i="4"/>
  <c r="P279" i="4"/>
  <c r="P278" i="4"/>
  <c r="F279" i="4"/>
  <c r="F278" i="4"/>
  <c r="E279" i="4"/>
  <c r="E278" i="4"/>
  <c r="D279" i="4"/>
  <c r="D278" i="4"/>
  <c r="C278" i="4"/>
  <c r="C279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7" i="4"/>
  <c r="T186" i="4"/>
  <c r="T185" i="4"/>
  <c r="T183" i="4"/>
  <c r="T182" i="4"/>
  <c r="T181" i="4"/>
  <c r="T179" i="4"/>
  <c r="T178" i="4"/>
  <c r="T177" i="4"/>
  <c r="T175" i="4"/>
  <c r="T174" i="4"/>
  <c r="T173" i="4"/>
  <c r="T171" i="4"/>
  <c r="T170" i="4"/>
  <c r="T169" i="4"/>
  <c r="T168" i="4"/>
  <c r="T166" i="4"/>
  <c r="T165" i="4"/>
  <c r="T162" i="4"/>
  <c r="T161" i="4"/>
  <c r="T158" i="4"/>
  <c r="T157" i="4"/>
  <c r="T273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227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72" i="4"/>
  <c r="P271" i="4"/>
  <c r="P270" i="4"/>
  <c r="P269" i="4"/>
  <c r="P268" i="4"/>
  <c r="P267" i="4"/>
  <c r="P266" i="4"/>
  <c r="P265" i="4"/>
  <c r="P273" i="4"/>
  <c r="Q273" i="4"/>
  <c r="Q272" i="4"/>
  <c r="Q271" i="4"/>
  <c r="Q270" i="4"/>
  <c r="Q269" i="4"/>
  <c r="Q268" i="4"/>
  <c r="Q267" i="4"/>
  <c r="Q266" i="4"/>
  <c r="Q265" i="4"/>
  <c r="T278" i="4" l="1"/>
  <c r="Q278" i="4" s="1"/>
  <c r="I279" i="4"/>
  <c r="H279" i="4" s="1"/>
  <c r="I278" i="4"/>
  <c r="H278" i="4" s="1"/>
  <c r="Q279" i="4"/>
  <c r="G278" i="4"/>
  <c r="K278" i="4" s="1"/>
  <c r="G279" i="4"/>
  <c r="K279" i="4" s="1"/>
  <c r="K49" i="1" l="1"/>
  <c r="K43" i="16" s="1"/>
  <c r="K50" i="1"/>
  <c r="K44" i="16" s="1"/>
  <c r="K51" i="1"/>
  <c r="K45" i="16" s="1"/>
  <c r="K52" i="1"/>
  <c r="K46" i="16" s="1"/>
  <c r="K53" i="1"/>
  <c r="K47" i="16" s="1"/>
  <c r="K54" i="1"/>
  <c r="K48" i="16" s="1"/>
  <c r="K55" i="1"/>
  <c r="K49" i="16" s="1"/>
  <c r="K56" i="1"/>
  <c r="K50" i="16" s="1"/>
  <c r="K57" i="1"/>
  <c r="K51" i="16" s="1"/>
  <c r="K58" i="1"/>
  <c r="K52" i="16" s="1"/>
  <c r="K59" i="1"/>
  <c r="K53" i="16" s="1"/>
  <c r="K60" i="1"/>
  <c r="K54" i="16" s="1"/>
  <c r="J62" i="1"/>
  <c r="J56" i="16" s="1"/>
  <c r="J63" i="1"/>
  <c r="J57" i="16" s="1"/>
  <c r="J65" i="1"/>
  <c r="J59" i="16" s="1"/>
  <c r="J66" i="1"/>
  <c r="J60" i="16" s="1"/>
  <c r="J67" i="1"/>
  <c r="J61" i="16" s="1"/>
  <c r="J68" i="1"/>
  <c r="J62" i="16" s="1"/>
  <c r="J69" i="1"/>
  <c r="J63" i="16" s="1"/>
  <c r="J70" i="1"/>
  <c r="J64" i="16" s="1"/>
  <c r="J71" i="1"/>
  <c r="J65" i="16" s="1"/>
  <c r="J72" i="1"/>
  <c r="J66" i="16" s="1"/>
  <c r="J73" i="1"/>
  <c r="J67" i="16" s="1"/>
  <c r="J61" i="1"/>
  <c r="J55" i="16" s="1"/>
  <c r="K49" i="2"/>
  <c r="K3" i="16" s="1"/>
  <c r="K50" i="2"/>
  <c r="K4" i="16" s="1"/>
  <c r="K51" i="2"/>
  <c r="K5" i="16" s="1"/>
  <c r="K52" i="2"/>
  <c r="K6" i="16" s="1"/>
  <c r="K53" i="2"/>
  <c r="K7" i="16" s="1"/>
  <c r="K54" i="2"/>
  <c r="K8" i="16" s="1"/>
  <c r="K55" i="2"/>
  <c r="K9" i="16" s="1"/>
  <c r="K56" i="2"/>
  <c r="K10" i="16" s="1"/>
  <c r="K57" i="2"/>
  <c r="K11" i="16" s="1"/>
  <c r="K58" i="2"/>
  <c r="K12" i="16" s="1"/>
  <c r="K59" i="2"/>
  <c r="K13" i="16" s="1"/>
  <c r="K60" i="2"/>
  <c r="K14" i="16" s="1"/>
  <c r="K48" i="2"/>
  <c r="K2" i="16" s="1"/>
  <c r="J48" i="2"/>
  <c r="J2" i="16" s="1"/>
  <c r="J62" i="2"/>
  <c r="J16" i="16" s="1"/>
  <c r="J63" i="2"/>
  <c r="J17" i="16" s="1"/>
  <c r="J64" i="2"/>
  <c r="J18" i="16" s="1"/>
  <c r="J65" i="2"/>
  <c r="J19" i="16" s="1"/>
  <c r="J66" i="2"/>
  <c r="J20" i="16" s="1"/>
  <c r="J67" i="2"/>
  <c r="J21" i="16" s="1"/>
  <c r="J68" i="2"/>
  <c r="J22" i="16" s="1"/>
  <c r="J69" i="2"/>
  <c r="J23" i="16" s="1"/>
  <c r="J70" i="2"/>
  <c r="J24" i="16" s="1"/>
  <c r="J71" i="2"/>
  <c r="J25" i="16" s="1"/>
  <c r="J72" i="2"/>
  <c r="J26" i="16" s="1"/>
  <c r="J73" i="2"/>
  <c r="J27" i="16" s="1"/>
  <c r="J61" i="2"/>
  <c r="J15" i="16" s="1"/>
  <c r="J49" i="2"/>
  <c r="J3" i="16" s="1"/>
  <c r="J50" i="2"/>
  <c r="J4" i="16" s="1"/>
  <c r="J51" i="2"/>
  <c r="J5" i="16" s="1"/>
  <c r="J52" i="2"/>
  <c r="J6" i="16" s="1"/>
  <c r="J53" i="2"/>
  <c r="J7" i="16" s="1"/>
  <c r="J54" i="2"/>
  <c r="J8" i="16" s="1"/>
  <c r="J55" i="2"/>
  <c r="J9" i="16" s="1"/>
  <c r="J56" i="2"/>
  <c r="J10" i="16" s="1"/>
  <c r="J57" i="2"/>
  <c r="J11" i="16" s="1"/>
  <c r="J58" i="2"/>
  <c r="J12" i="16" s="1"/>
  <c r="J59" i="2"/>
  <c r="J13" i="16" s="1"/>
  <c r="J60" i="2"/>
  <c r="J14" i="16" s="1"/>
  <c r="J49" i="1"/>
  <c r="J43" i="16" s="1"/>
  <c r="J50" i="1"/>
  <c r="J44" i="16" s="1"/>
  <c r="J52" i="1"/>
  <c r="J46" i="16" s="1"/>
  <c r="J53" i="1"/>
  <c r="J47" i="16" s="1"/>
  <c r="J54" i="1"/>
  <c r="J48" i="16" s="1"/>
  <c r="J55" i="1"/>
  <c r="J49" i="16" s="1"/>
  <c r="J56" i="1"/>
  <c r="J50" i="16" s="1"/>
  <c r="J57" i="1"/>
  <c r="J51" i="16" s="1"/>
  <c r="J58" i="1"/>
  <c r="J52" i="16" s="1"/>
  <c r="J59" i="1"/>
  <c r="J53" i="16" s="1"/>
  <c r="J60" i="1"/>
  <c r="J54" i="16" s="1"/>
  <c r="K73" i="2"/>
  <c r="K27" i="16" s="1"/>
  <c r="C72" i="2"/>
  <c r="C26" i="16" s="1"/>
  <c r="C71" i="2"/>
  <c r="C25" i="16" s="1"/>
  <c r="C70" i="2"/>
  <c r="C69" i="2"/>
  <c r="C68" i="2"/>
  <c r="C22" i="16" s="1"/>
  <c r="C67" i="2"/>
  <c r="C66" i="2"/>
  <c r="C65" i="2"/>
  <c r="C64" i="2"/>
  <c r="C18" i="16" s="1"/>
  <c r="C63" i="2"/>
  <c r="C62" i="2"/>
  <c r="C61" i="2"/>
  <c r="L49" i="2"/>
  <c r="A48" i="2"/>
  <c r="A2" i="16" s="1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Q42" i="2"/>
  <c r="Q44" i="2" s="1"/>
  <c r="Q45" i="2" s="1"/>
  <c r="M42" i="2"/>
  <c r="M44" i="2" s="1"/>
  <c r="M45" i="2" s="1"/>
  <c r="D41" i="2"/>
  <c r="A35" i="2"/>
  <c r="A36" i="2" s="1"/>
  <c r="G34" i="2"/>
  <c r="B33" i="2"/>
  <c r="C62" i="1"/>
  <c r="C61" i="1"/>
  <c r="C63" i="1"/>
  <c r="C64" i="1"/>
  <c r="C58" i="16" s="1"/>
  <c r="C65" i="1"/>
  <c r="C66" i="1"/>
  <c r="C67" i="1"/>
  <c r="C68" i="1"/>
  <c r="C69" i="1"/>
  <c r="C70" i="1"/>
  <c r="C71" i="1"/>
  <c r="C72" i="1"/>
  <c r="K73" i="1"/>
  <c r="K67" i="16" s="1"/>
  <c r="M42" i="1"/>
  <c r="B33" i="1"/>
  <c r="D41" i="1"/>
  <c r="O49" i="2" l="1"/>
  <c r="O3" i="16" s="1"/>
  <c r="L3" i="16"/>
  <c r="K72" i="1"/>
  <c r="K66" i="16" s="1"/>
  <c r="C66" i="16"/>
  <c r="C74" i="2"/>
  <c r="K74" i="2" s="1"/>
  <c r="K28" i="16" s="1"/>
  <c r="C15" i="16"/>
  <c r="K67" i="1"/>
  <c r="K61" i="16" s="1"/>
  <c r="C61" i="16"/>
  <c r="C79" i="2"/>
  <c r="C33" i="16" s="1"/>
  <c r="C20" i="16"/>
  <c r="K66" i="1"/>
  <c r="K60" i="16" s="1"/>
  <c r="C60" i="16"/>
  <c r="C80" i="2"/>
  <c r="C34" i="16" s="1"/>
  <c r="C21" i="16"/>
  <c r="K65" i="1"/>
  <c r="K59" i="16" s="1"/>
  <c r="C59" i="16"/>
  <c r="H43" i="16"/>
  <c r="K69" i="2"/>
  <c r="K23" i="16" s="1"/>
  <c r="C23" i="16"/>
  <c r="H2" i="16"/>
  <c r="K63" i="1"/>
  <c r="K57" i="16" s="1"/>
  <c r="C57" i="16"/>
  <c r="C83" i="2"/>
  <c r="C96" i="2" s="1"/>
  <c r="C24" i="16"/>
  <c r="K61" i="1"/>
  <c r="K55" i="16" s="1"/>
  <c r="C55" i="16"/>
  <c r="K71" i="1"/>
  <c r="K65" i="16" s="1"/>
  <c r="C65" i="16"/>
  <c r="K62" i="1"/>
  <c r="K56" i="16" s="1"/>
  <c r="C56" i="16"/>
  <c r="C75" i="2"/>
  <c r="K75" i="2" s="1"/>
  <c r="K29" i="16" s="1"/>
  <c r="C16" i="16"/>
  <c r="K70" i="1"/>
  <c r="K64" i="16" s="1"/>
  <c r="C64" i="16"/>
  <c r="K63" i="2"/>
  <c r="K17" i="16" s="1"/>
  <c r="C17" i="16"/>
  <c r="K69" i="1"/>
  <c r="K63" i="16" s="1"/>
  <c r="C63" i="16"/>
  <c r="K68" i="1"/>
  <c r="K62" i="16" s="1"/>
  <c r="C62" i="16"/>
  <c r="C78" i="2"/>
  <c r="C32" i="16" s="1"/>
  <c r="C19" i="16"/>
  <c r="R48" i="2"/>
  <c r="R2" i="16" s="1"/>
  <c r="K62" i="2"/>
  <c r="K16" i="16" s="1"/>
  <c r="C76" i="2"/>
  <c r="K61" i="2"/>
  <c r="K15" i="16" s="1"/>
  <c r="C99" i="2"/>
  <c r="C112" i="2" s="1"/>
  <c r="K112" i="2" s="1"/>
  <c r="C82" i="2"/>
  <c r="B34" i="1"/>
  <c r="C91" i="2"/>
  <c r="K78" i="2"/>
  <c r="K32" i="16" s="1"/>
  <c r="C93" i="2"/>
  <c r="K67" i="2"/>
  <c r="K21" i="16" s="1"/>
  <c r="K71" i="2"/>
  <c r="K25" i="16" s="1"/>
  <c r="C84" i="2"/>
  <c r="C38" i="16" s="1"/>
  <c r="K70" i="2"/>
  <c r="K24" i="16" s="1"/>
  <c r="K66" i="2"/>
  <c r="K20" i="16" s="1"/>
  <c r="K65" i="2"/>
  <c r="K19" i="16" s="1"/>
  <c r="K72" i="2"/>
  <c r="K26" i="16" s="1"/>
  <c r="K68" i="2"/>
  <c r="K22" i="16" s="1"/>
  <c r="K64" i="2"/>
  <c r="K18" i="16" s="1"/>
  <c r="B34" i="2"/>
  <c r="G41" i="2"/>
  <c r="A74" i="2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G36" i="2"/>
  <c r="A37" i="2"/>
  <c r="M48" i="2"/>
  <c r="N48" i="2"/>
  <c r="L50" i="2"/>
  <c r="M49" i="2"/>
  <c r="C77" i="2"/>
  <c r="C31" i="16" s="1"/>
  <c r="C85" i="2"/>
  <c r="C39" i="16" s="1"/>
  <c r="G35" i="2"/>
  <c r="N49" i="2"/>
  <c r="G40" i="2"/>
  <c r="A61" i="2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C81" i="2"/>
  <c r="C35" i="16" s="1"/>
  <c r="A48" i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G34" i="1"/>
  <c r="A35" i="1"/>
  <c r="G40" i="1" s="1"/>
  <c r="L49" i="1"/>
  <c r="L43" i="16" s="1"/>
  <c r="Q42" i="1"/>
  <c r="Q44" i="1" s="1"/>
  <c r="Q45" i="1" s="1"/>
  <c r="M44" i="1"/>
  <c r="M45" i="1" s="1"/>
  <c r="R49" i="2" l="1"/>
  <c r="R3" i="16" s="1"/>
  <c r="K80" i="2"/>
  <c r="K34" i="16" s="1"/>
  <c r="O50" i="2"/>
  <c r="R50" i="2" s="1"/>
  <c r="R4" i="16" s="1"/>
  <c r="L4" i="16"/>
  <c r="H3" i="16"/>
  <c r="C89" i="2"/>
  <c r="C102" i="2" s="1"/>
  <c r="K102" i="2" s="1"/>
  <c r="C30" i="16"/>
  <c r="H44" i="16"/>
  <c r="C95" i="2"/>
  <c r="C108" i="2" s="1"/>
  <c r="K108" i="2" s="1"/>
  <c r="C36" i="16"/>
  <c r="K83" i="2"/>
  <c r="K37" i="16" s="1"/>
  <c r="C37" i="16"/>
  <c r="C87" i="2"/>
  <c r="C28" i="16"/>
  <c r="C92" i="2"/>
  <c r="C105" i="2" s="1"/>
  <c r="K79" i="2"/>
  <c r="K33" i="16" s="1"/>
  <c r="C88" i="2"/>
  <c r="C29" i="16"/>
  <c r="P49" i="2"/>
  <c r="P3" i="16" s="1"/>
  <c r="M3" i="16"/>
  <c r="Q48" i="2"/>
  <c r="Q2" i="16" s="1"/>
  <c r="N2" i="16"/>
  <c r="P48" i="2"/>
  <c r="P2" i="16" s="1"/>
  <c r="M2" i="16"/>
  <c r="Q49" i="2"/>
  <c r="Q3" i="16" s="1"/>
  <c r="N3" i="16"/>
  <c r="L50" i="1"/>
  <c r="L44" i="16" s="1"/>
  <c r="K82" i="2"/>
  <c r="K36" i="16" s="1"/>
  <c r="K76" i="2"/>
  <c r="K30" i="16" s="1"/>
  <c r="K86" i="2"/>
  <c r="K40" i="16" s="1"/>
  <c r="B35" i="2"/>
  <c r="K99" i="2"/>
  <c r="K85" i="2"/>
  <c r="K39" i="16" s="1"/>
  <c r="C104" i="2"/>
  <c r="K91" i="2"/>
  <c r="K77" i="2"/>
  <c r="K31" i="16" s="1"/>
  <c r="C97" i="2"/>
  <c r="K84" i="2"/>
  <c r="K38" i="16" s="1"/>
  <c r="C106" i="2"/>
  <c r="K93" i="2"/>
  <c r="K81" i="2"/>
  <c r="K35" i="16" s="1"/>
  <c r="K96" i="2"/>
  <c r="K92" i="2"/>
  <c r="L51" i="2"/>
  <c r="N50" i="2"/>
  <c r="M50" i="2"/>
  <c r="C109" i="2"/>
  <c r="C94" i="2"/>
  <c r="C98" i="2"/>
  <c r="C90" i="2"/>
  <c r="A87" i="2"/>
  <c r="A41" i="16" s="1"/>
  <c r="G37" i="2"/>
  <c r="A38" i="2"/>
  <c r="A36" i="1"/>
  <c r="A74" i="1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61" i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G35" i="1"/>
  <c r="O4" i="16" l="1"/>
  <c r="O51" i="2"/>
  <c r="R51" i="2" s="1"/>
  <c r="R5" i="16" s="1"/>
  <c r="L5" i="16"/>
  <c r="K89" i="2"/>
  <c r="K88" i="2"/>
  <c r="C101" i="2"/>
  <c r="K101" i="2" s="1"/>
  <c r="H45" i="16"/>
  <c r="K95" i="2"/>
  <c r="C100" i="2"/>
  <c r="K100" i="2" s="1"/>
  <c r="C41" i="16"/>
  <c r="K87" i="2"/>
  <c r="K41" i="16" s="1"/>
  <c r="H4" i="16"/>
  <c r="P50" i="2"/>
  <c r="P4" i="16" s="1"/>
  <c r="M4" i="16"/>
  <c r="Q50" i="2"/>
  <c r="Q4" i="16" s="1"/>
  <c r="N4" i="16"/>
  <c r="L51" i="1"/>
  <c r="L45" i="16" s="1"/>
  <c r="A37" i="1"/>
  <c r="A87" i="1" s="1"/>
  <c r="A81" i="16" s="1"/>
  <c r="G36" i="1"/>
  <c r="B36" i="2"/>
  <c r="K105" i="2"/>
  <c r="K90" i="2"/>
  <c r="K98" i="2"/>
  <c r="K94" i="2"/>
  <c r="C110" i="2"/>
  <c r="K97" i="2"/>
  <c r="K109" i="2"/>
  <c r="K106" i="2"/>
  <c r="K104" i="2"/>
  <c r="C111" i="2"/>
  <c r="L52" i="2"/>
  <c r="N51" i="2"/>
  <c r="M51" i="2"/>
  <c r="C103" i="2"/>
  <c r="C107" i="2"/>
  <c r="G38" i="2"/>
  <c r="A100" i="2"/>
  <c r="G37" i="1" l="1"/>
  <c r="A38" i="1"/>
  <c r="O5" i="16"/>
  <c r="O52" i="2"/>
  <c r="R52" i="2" s="1"/>
  <c r="R6" i="16" s="1"/>
  <c r="L6" i="16"/>
  <c r="H5" i="16"/>
  <c r="H46" i="16"/>
  <c r="P51" i="2"/>
  <c r="P5" i="16" s="1"/>
  <c r="M5" i="16"/>
  <c r="Q51" i="2"/>
  <c r="Q5" i="16" s="1"/>
  <c r="N5" i="16"/>
  <c r="L52" i="1"/>
  <c r="L46" i="16" s="1"/>
  <c r="K107" i="2"/>
  <c r="K103" i="2"/>
  <c r="K111" i="2"/>
  <c r="K110" i="2"/>
  <c r="B37" i="2"/>
  <c r="L53" i="2"/>
  <c r="N52" i="2"/>
  <c r="M52" i="2"/>
  <c r="A100" i="1"/>
  <c r="G38" i="1"/>
  <c r="O6" i="16" l="1"/>
  <c r="O53" i="2"/>
  <c r="O7" i="16" s="1"/>
  <c r="L7" i="16"/>
  <c r="H47" i="16"/>
  <c r="H6" i="16"/>
  <c r="Q52" i="2"/>
  <c r="Q6" i="16" s="1"/>
  <c r="N6" i="16"/>
  <c r="P52" i="2"/>
  <c r="P6" i="16" s="1"/>
  <c r="M6" i="16"/>
  <c r="R53" i="2"/>
  <c r="R7" i="16" s="1"/>
  <c r="L53" i="1"/>
  <c r="L47" i="16" s="1"/>
  <c r="B38" i="2"/>
  <c r="M53" i="2"/>
  <c r="N53" i="2"/>
  <c r="L54" i="2"/>
  <c r="O54" i="2" l="1"/>
  <c r="O8" i="16" s="1"/>
  <c r="L8" i="16"/>
  <c r="H7" i="16"/>
  <c r="H48" i="16"/>
  <c r="Q53" i="2"/>
  <c r="Q7" i="16" s="1"/>
  <c r="N7" i="16"/>
  <c r="P53" i="2"/>
  <c r="P7" i="16" s="1"/>
  <c r="M7" i="16"/>
  <c r="L54" i="1"/>
  <c r="L48" i="16" s="1"/>
  <c r="N54" i="2"/>
  <c r="M54" i="2"/>
  <c r="L55" i="2"/>
  <c r="R54" i="2" l="1"/>
  <c r="R8" i="16" s="1"/>
  <c r="O55" i="2"/>
  <c r="R55" i="2" s="1"/>
  <c r="R9" i="16" s="1"/>
  <c r="L9" i="16"/>
  <c r="H49" i="16"/>
  <c r="H8" i="16"/>
  <c r="P54" i="2"/>
  <c r="P8" i="16" s="1"/>
  <c r="M8" i="16"/>
  <c r="Q54" i="2"/>
  <c r="Q8" i="16" s="1"/>
  <c r="N8" i="16"/>
  <c r="L55" i="1"/>
  <c r="L49" i="16" s="1"/>
  <c r="L56" i="2"/>
  <c r="N55" i="2"/>
  <c r="M55" i="2"/>
  <c r="O9" i="16" l="1"/>
  <c r="O56" i="2"/>
  <c r="R56" i="2" s="1"/>
  <c r="R10" i="16" s="1"/>
  <c r="L10" i="16"/>
  <c r="H9" i="16"/>
  <c r="H50" i="16"/>
  <c r="P55" i="2"/>
  <c r="P9" i="16" s="1"/>
  <c r="M9" i="16"/>
  <c r="Q55" i="2"/>
  <c r="Q9" i="16" s="1"/>
  <c r="N9" i="16"/>
  <c r="L56" i="1"/>
  <c r="L50" i="16" s="1"/>
  <c r="M56" i="2"/>
  <c r="L57" i="2"/>
  <c r="N56" i="2"/>
  <c r="O10" i="16" l="1"/>
  <c r="O57" i="2"/>
  <c r="R57" i="2" s="1"/>
  <c r="R11" i="16" s="1"/>
  <c r="L11" i="16"/>
  <c r="H51" i="16"/>
  <c r="H10" i="16"/>
  <c r="O11" i="16"/>
  <c r="Q56" i="2"/>
  <c r="Q10" i="16" s="1"/>
  <c r="N10" i="16"/>
  <c r="P56" i="2"/>
  <c r="P10" i="16" s="1"/>
  <c r="M10" i="16"/>
  <c r="L57" i="1"/>
  <c r="L51" i="16" s="1"/>
  <c r="M57" i="2"/>
  <c r="N57" i="2"/>
  <c r="L58" i="2"/>
  <c r="O58" i="2" l="1"/>
  <c r="R58" i="2" s="1"/>
  <c r="R12" i="16" s="1"/>
  <c r="L12" i="16"/>
  <c r="H11" i="16"/>
  <c r="H52" i="16"/>
  <c r="O12" i="16"/>
  <c r="P57" i="2"/>
  <c r="P11" i="16" s="1"/>
  <c r="M11" i="16"/>
  <c r="Q57" i="2"/>
  <c r="Q11" i="16" s="1"/>
  <c r="N11" i="16"/>
  <c r="L58" i="1"/>
  <c r="L52" i="16" s="1"/>
  <c r="N58" i="2"/>
  <c r="M58" i="2"/>
  <c r="L59" i="2"/>
  <c r="O59" i="2" l="1"/>
  <c r="R59" i="2" s="1"/>
  <c r="R13" i="16" s="1"/>
  <c r="L13" i="16"/>
  <c r="H54" i="16"/>
  <c r="H53" i="16"/>
  <c r="H12" i="16"/>
  <c r="P58" i="2"/>
  <c r="P12" i="16" s="1"/>
  <c r="M12" i="16"/>
  <c r="Q58" i="2"/>
  <c r="Q12" i="16" s="1"/>
  <c r="N12" i="16"/>
  <c r="L59" i="1"/>
  <c r="L53" i="16" s="1"/>
  <c r="N59" i="2"/>
  <c r="L60" i="2"/>
  <c r="L14" i="16" s="1"/>
  <c r="M59" i="2"/>
  <c r="O13" i="16" l="1"/>
  <c r="H14" i="16"/>
  <c r="H13" i="16"/>
  <c r="Q59" i="2"/>
  <c r="Q13" i="16" s="1"/>
  <c r="N13" i="16"/>
  <c r="P59" i="2"/>
  <c r="P13" i="16" s="1"/>
  <c r="M13" i="16"/>
  <c r="O60" i="2"/>
  <c r="O14" i="16" s="1"/>
  <c r="M60" i="2"/>
  <c r="N60" i="2"/>
  <c r="L60" i="1"/>
  <c r="L54" i="16" s="1"/>
  <c r="I34" i="1"/>
  <c r="I34" i="2"/>
  <c r="P60" i="2" l="1"/>
  <c r="P14" i="16" s="1"/>
  <c r="M14" i="16"/>
  <c r="Q60" i="2"/>
  <c r="Q14" i="16" s="1"/>
  <c r="N14" i="16"/>
  <c r="R60" i="2"/>
  <c r="R14" i="16" s="1"/>
  <c r="E34" i="2"/>
  <c r="C34" i="2"/>
  <c r="D34" i="2"/>
  <c r="C84" i="1" l="1"/>
  <c r="C78" i="16" s="1"/>
  <c r="C79" i="1"/>
  <c r="C73" i="16" s="1"/>
  <c r="C81" i="1"/>
  <c r="C75" i="16" s="1"/>
  <c r="C76" i="1"/>
  <c r="C70" i="16" s="1"/>
  <c r="C83" i="1"/>
  <c r="C77" i="16" s="1"/>
  <c r="C74" i="1"/>
  <c r="C68" i="16" s="1"/>
  <c r="C75" i="1"/>
  <c r="C69" i="16" s="1"/>
  <c r="C82" i="1"/>
  <c r="C76" i="16" s="1"/>
  <c r="C80" i="1"/>
  <c r="C74" i="16" s="1"/>
  <c r="C85" i="1"/>
  <c r="C79" i="16" s="1"/>
  <c r="C78" i="1"/>
  <c r="C72" i="16" s="1"/>
  <c r="K80" i="1" l="1"/>
  <c r="K74" i="16" s="1"/>
  <c r="K83" i="1"/>
  <c r="K77" i="16" s="1"/>
  <c r="K79" i="1"/>
  <c r="K73" i="16" s="1"/>
  <c r="K76" i="1"/>
  <c r="K70" i="16" s="1"/>
  <c r="K82" i="1"/>
  <c r="K76" i="16" s="1"/>
  <c r="K78" i="1"/>
  <c r="K72" i="16" s="1"/>
  <c r="K75" i="1"/>
  <c r="K69" i="16" s="1"/>
  <c r="K86" i="1"/>
  <c r="K80" i="16" s="1"/>
  <c r="K84" i="1"/>
  <c r="K78" i="16" s="1"/>
  <c r="K85" i="1"/>
  <c r="K79" i="16" s="1"/>
  <c r="K74" i="1"/>
  <c r="K68" i="16" s="1"/>
  <c r="K81" i="1"/>
  <c r="K75" i="16" s="1"/>
  <c r="C99" i="1"/>
  <c r="C88" i="1"/>
  <c r="C92" i="1"/>
  <c r="C91" i="1"/>
  <c r="C98" i="1"/>
  <c r="C87" i="1"/>
  <c r="C81" i="16" s="1"/>
  <c r="C94" i="1"/>
  <c r="C93" i="1"/>
  <c r="C96" i="1"/>
  <c r="C95" i="1"/>
  <c r="C89" i="1"/>
  <c r="C97" i="1"/>
  <c r="K93" i="1" l="1"/>
  <c r="K91" i="1"/>
  <c r="K89" i="1"/>
  <c r="K94" i="1"/>
  <c r="K92" i="1"/>
  <c r="K87" i="1"/>
  <c r="K81" i="16" s="1"/>
  <c r="K95" i="1"/>
  <c r="K88" i="1"/>
  <c r="K97" i="1"/>
  <c r="K96" i="1"/>
  <c r="K98" i="1"/>
  <c r="K99" i="1"/>
  <c r="C108" i="1"/>
  <c r="C100" i="1"/>
  <c r="C104" i="1"/>
  <c r="C101" i="1"/>
  <c r="C110" i="1"/>
  <c r="C109" i="1"/>
  <c r="C107" i="1"/>
  <c r="C111" i="1"/>
  <c r="C105" i="1"/>
  <c r="C106" i="1"/>
  <c r="C102" i="1"/>
  <c r="C112" i="1"/>
  <c r="K107" i="1" l="1"/>
  <c r="K106" i="1"/>
  <c r="K109" i="1"/>
  <c r="K100" i="1"/>
  <c r="K104" i="1"/>
  <c r="K112" i="1"/>
  <c r="K105" i="1"/>
  <c r="K110" i="1"/>
  <c r="K108" i="1"/>
  <c r="K102" i="1"/>
  <c r="K111" i="1"/>
  <c r="K101" i="1"/>
  <c r="G143" i="10" l="1"/>
  <c r="G144" i="10"/>
  <c r="I144" i="10"/>
  <c r="H144" i="10" s="1"/>
  <c r="I143" i="10"/>
  <c r="H143" i="10" s="1"/>
  <c r="Q144" i="10"/>
  <c r="Q143" i="10"/>
  <c r="O61" i="2" l="1"/>
  <c r="O15" i="16" s="1"/>
  <c r="L62" i="2"/>
  <c r="L16" i="16" s="1"/>
  <c r="N61" i="2"/>
  <c r="N15" i="16" s="1"/>
  <c r="M61" i="2"/>
  <c r="M15" i="16" s="1"/>
  <c r="P61" i="2" l="1"/>
  <c r="P15" i="16" s="1"/>
  <c r="Q61" i="2"/>
  <c r="Q15" i="16" s="1"/>
  <c r="L63" i="2"/>
  <c r="L17" i="16" s="1"/>
  <c r="N62" i="2"/>
  <c r="O62" i="2"/>
  <c r="M62" i="2"/>
  <c r="R61" i="2"/>
  <c r="R15" i="16" s="1"/>
  <c r="Q62" i="2" l="1"/>
  <c r="Q16" i="16" s="1"/>
  <c r="N16" i="16"/>
  <c r="P62" i="2"/>
  <c r="P16" i="16" s="1"/>
  <c r="M16" i="16"/>
  <c r="R62" i="2"/>
  <c r="R16" i="16" s="1"/>
  <c r="O16" i="16"/>
  <c r="O63" i="2"/>
  <c r="O17" i="16" s="1"/>
  <c r="N63" i="2"/>
  <c r="N17" i="16" s="1"/>
  <c r="M63" i="2"/>
  <c r="L64" i="2"/>
  <c r="L18" i="16" s="1"/>
  <c r="P63" i="2" l="1"/>
  <c r="P17" i="16" s="1"/>
  <c r="M17" i="16"/>
  <c r="O64" i="2"/>
  <c r="L65" i="2"/>
  <c r="L19" i="16" s="1"/>
  <c r="M64" i="2"/>
  <c r="N64" i="2"/>
  <c r="R63" i="2"/>
  <c r="R17" i="16" s="1"/>
  <c r="Q63" i="2"/>
  <c r="Q17" i="16" s="1"/>
  <c r="P64" i="2" l="1"/>
  <c r="P18" i="16" s="1"/>
  <c r="M18" i="16"/>
  <c r="Q64" i="2"/>
  <c r="Q18" i="16" s="1"/>
  <c r="N18" i="16"/>
  <c r="R64" i="2"/>
  <c r="R18" i="16" s="1"/>
  <c r="O18" i="16"/>
  <c r="O65" i="2"/>
  <c r="O19" i="16" s="1"/>
  <c r="L66" i="2"/>
  <c r="L20" i="16" s="1"/>
  <c r="M65" i="2"/>
  <c r="M19" i="16" s="1"/>
  <c r="N65" i="2"/>
  <c r="N19" i="16" s="1"/>
  <c r="Q65" i="2" l="1"/>
  <c r="Q19" i="16" s="1"/>
  <c r="P65" i="2"/>
  <c r="P19" i="16" s="1"/>
  <c r="O66" i="2"/>
  <c r="M66" i="2"/>
  <c r="N66" i="2"/>
  <c r="L67" i="2"/>
  <c r="L21" i="16" s="1"/>
  <c r="R65" i="2"/>
  <c r="R19" i="16" s="1"/>
  <c r="Q66" i="2" l="1"/>
  <c r="Q20" i="16" s="1"/>
  <c r="N20" i="16"/>
  <c r="P66" i="2"/>
  <c r="P20" i="16" s="1"/>
  <c r="M20" i="16"/>
  <c r="R66" i="2"/>
  <c r="R20" i="16" s="1"/>
  <c r="O20" i="16"/>
  <c r="O67" i="2"/>
  <c r="O21" i="16" s="1"/>
  <c r="M67" i="2"/>
  <c r="M21" i="16" s="1"/>
  <c r="L68" i="2"/>
  <c r="L22" i="16" s="1"/>
  <c r="N67" i="2"/>
  <c r="Q67" i="2" l="1"/>
  <c r="Q21" i="16" s="1"/>
  <c r="N21" i="16"/>
  <c r="O68" i="2"/>
  <c r="L69" i="2"/>
  <c r="L23" i="16" s="1"/>
  <c r="M68" i="2"/>
  <c r="N68" i="2"/>
  <c r="N22" i="16" s="1"/>
  <c r="P67" i="2"/>
  <c r="P21" i="16" s="1"/>
  <c r="R67" i="2"/>
  <c r="R21" i="16" s="1"/>
  <c r="P68" i="2" l="1"/>
  <c r="P22" i="16" s="1"/>
  <c r="M22" i="16"/>
  <c r="R68" i="2"/>
  <c r="R22" i="16" s="1"/>
  <c r="O22" i="16"/>
  <c r="Q68" i="2"/>
  <c r="Q22" i="16" s="1"/>
  <c r="O69" i="2"/>
  <c r="O23" i="16" s="1"/>
  <c r="L70" i="2"/>
  <c r="L24" i="16" s="1"/>
  <c r="M69" i="2"/>
  <c r="N69" i="2"/>
  <c r="Q69" i="2" l="1"/>
  <c r="Q23" i="16" s="1"/>
  <c r="N23" i="16"/>
  <c r="P69" i="2"/>
  <c r="P23" i="16" s="1"/>
  <c r="M23" i="16"/>
  <c r="O70" i="2"/>
  <c r="L71" i="2"/>
  <c r="L25" i="16" s="1"/>
  <c r="N70" i="2"/>
  <c r="M70" i="2"/>
  <c r="R69" i="2"/>
  <c r="R23" i="16" s="1"/>
  <c r="P70" i="2" l="1"/>
  <c r="P24" i="16" s="1"/>
  <c r="M24" i="16"/>
  <c r="Q70" i="2"/>
  <c r="Q24" i="16" s="1"/>
  <c r="N24" i="16"/>
  <c r="R70" i="2"/>
  <c r="R24" i="16" s="1"/>
  <c r="O24" i="16"/>
  <c r="O71" i="2"/>
  <c r="N71" i="2"/>
  <c r="L72" i="2"/>
  <c r="L26" i="16" s="1"/>
  <c r="M71" i="2"/>
  <c r="P71" i="2" l="1"/>
  <c r="P25" i="16" s="1"/>
  <c r="M25" i="16"/>
  <c r="R71" i="2"/>
  <c r="R25" i="16" s="1"/>
  <c r="O25" i="16"/>
  <c r="Q71" i="2"/>
  <c r="Q25" i="16" s="1"/>
  <c r="N25" i="16"/>
  <c r="O72" i="2"/>
  <c r="L73" i="2"/>
  <c r="L27" i="16" s="1"/>
  <c r="M72" i="2"/>
  <c r="N72" i="2"/>
  <c r="Q72" i="2" l="1"/>
  <c r="Q26" i="16" s="1"/>
  <c r="N26" i="16"/>
  <c r="P72" i="2"/>
  <c r="P26" i="16" s="1"/>
  <c r="M26" i="16"/>
  <c r="R72" i="2"/>
  <c r="R26" i="16" s="1"/>
  <c r="O26" i="16"/>
  <c r="N73" i="2"/>
  <c r="N27" i="16" s="1"/>
  <c r="M73" i="2"/>
  <c r="M27" i="16" s="1"/>
  <c r="L74" i="2"/>
  <c r="L28" i="16" s="1"/>
  <c r="O73" i="2"/>
  <c r="O27" i="16" s="1"/>
  <c r="I35" i="2"/>
  <c r="P73" i="2" l="1"/>
  <c r="P27" i="16" s="1"/>
  <c r="C35" i="2"/>
  <c r="R73" i="2"/>
  <c r="R27" i="16" s="1"/>
  <c r="E35" i="2"/>
  <c r="O74" i="2"/>
  <c r="O28" i="16" s="1"/>
  <c r="N74" i="2"/>
  <c r="N28" i="16" s="1"/>
  <c r="L75" i="2"/>
  <c r="L29" i="16" s="1"/>
  <c r="M74" i="2"/>
  <c r="M28" i="16" s="1"/>
  <c r="Q73" i="2"/>
  <c r="Q27" i="16" s="1"/>
  <c r="D35" i="2"/>
  <c r="O75" i="2" l="1"/>
  <c r="L76" i="2"/>
  <c r="L30" i="16" s="1"/>
  <c r="N75" i="2"/>
  <c r="M75" i="2"/>
  <c r="P74" i="2"/>
  <c r="P28" i="16" s="1"/>
  <c r="Q74" i="2"/>
  <c r="Q28" i="16" s="1"/>
  <c r="R74" i="2"/>
  <c r="R28" i="16" s="1"/>
  <c r="Q75" i="2" l="1"/>
  <c r="Q29" i="16" s="1"/>
  <c r="N29" i="16"/>
  <c r="P75" i="2"/>
  <c r="P29" i="16" s="1"/>
  <c r="M29" i="16"/>
  <c r="R75" i="2"/>
  <c r="R29" i="16" s="1"/>
  <c r="O29" i="16"/>
  <c r="O76" i="2"/>
  <c r="O30" i="16" s="1"/>
  <c r="M76" i="2"/>
  <c r="M30" i="16" s="1"/>
  <c r="N76" i="2"/>
  <c r="N30" i="16" s="1"/>
  <c r="L77" i="2"/>
  <c r="L31" i="16" s="1"/>
  <c r="O77" i="2" l="1"/>
  <c r="L78" i="2"/>
  <c r="L32" i="16" s="1"/>
  <c r="N77" i="2"/>
  <c r="M77" i="2"/>
  <c r="Q76" i="2"/>
  <c r="Q30" i="16" s="1"/>
  <c r="P76" i="2"/>
  <c r="P30" i="16" s="1"/>
  <c r="R76" i="2"/>
  <c r="R30" i="16" s="1"/>
  <c r="Q77" i="2" l="1"/>
  <c r="Q31" i="16" s="1"/>
  <c r="N31" i="16"/>
  <c r="P77" i="2"/>
  <c r="P31" i="16" s="1"/>
  <c r="M31" i="16"/>
  <c r="R77" i="2"/>
  <c r="R31" i="16" s="1"/>
  <c r="O31" i="16"/>
  <c r="O78" i="2"/>
  <c r="O32" i="16" s="1"/>
  <c r="M78" i="2"/>
  <c r="M32" i="16" s="1"/>
  <c r="N78" i="2"/>
  <c r="N32" i="16" s="1"/>
  <c r="L79" i="2"/>
  <c r="L33" i="16" s="1"/>
  <c r="O79" i="2" l="1"/>
  <c r="L80" i="2"/>
  <c r="L34" i="16" s="1"/>
  <c r="N79" i="2"/>
  <c r="M79" i="2"/>
  <c r="P78" i="2"/>
  <c r="P32" i="16" s="1"/>
  <c r="Q78" i="2"/>
  <c r="Q32" i="16" s="1"/>
  <c r="R78" i="2"/>
  <c r="R32" i="16" s="1"/>
  <c r="P79" i="2" l="1"/>
  <c r="P33" i="16" s="1"/>
  <c r="M33" i="16"/>
  <c r="Q79" i="2"/>
  <c r="Q33" i="16" s="1"/>
  <c r="N33" i="16"/>
  <c r="R79" i="2"/>
  <c r="R33" i="16" s="1"/>
  <c r="O33" i="16"/>
  <c r="O80" i="2"/>
  <c r="O34" i="16" s="1"/>
  <c r="M80" i="2"/>
  <c r="M34" i="16" s="1"/>
  <c r="L81" i="2"/>
  <c r="L35" i="16" s="1"/>
  <c r="N80" i="2"/>
  <c r="N34" i="16" s="1"/>
  <c r="Q80" i="2" l="1"/>
  <c r="Q34" i="16" s="1"/>
  <c r="O81" i="2"/>
  <c r="L82" i="2"/>
  <c r="L36" i="16" s="1"/>
  <c r="N81" i="2"/>
  <c r="M81" i="2"/>
  <c r="P80" i="2"/>
  <c r="P34" i="16" s="1"/>
  <c r="R80" i="2"/>
  <c r="R34" i="16" s="1"/>
  <c r="Q81" i="2" l="1"/>
  <c r="Q35" i="16" s="1"/>
  <c r="N35" i="16"/>
  <c r="P81" i="2"/>
  <c r="P35" i="16" s="1"/>
  <c r="M35" i="16"/>
  <c r="R81" i="2"/>
  <c r="R35" i="16" s="1"/>
  <c r="O35" i="16"/>
  <c r="O82" i="2"/>
  <c r="O36" i="16" s="1"/>
  <c r="M82" i="2"/>
  <c r="M36" i="16" s="1"/>
  <c r="L83" i="2"/>
  <c r="L37" i="16" s="1"/>
  <c r="N82" i="2"/>
  <c r="Q82" i="2" l="1"/>
  <c r="Q36" i="16" s="1"/>
  <c r="N36" i="16"/>
  <c r="P82" i="2"/>
  <c r="P36" i="16" s="1"/>
  <c r="O83" i="2"/>
  <c r="L84" i="2"/>
  <c r="L38" i="16" s="1"/>
  <c r="N83" i="2"/>
  <c r="M83" i="2"/>
  <c r="R82" i="2"/>
  <c r="R36" i="16" s="1"/>
  <c r="Q83" i="2" l="1"/>
  <c r="Q37" i="16" s="1"/>
  <c r="N37" i="16"/>
  <c r="P83" i="2"/>
  <c r="P37" i="16" s="1"/>
  <c r="M37" i="16"/>
  <c r="R83" i="2"/>
  <c r="R37" i="16" s="1"/>
  <c r="O37" i="16"/>
  <c r="O84" i="2"/>
  <c r="M84" i="2"/>
  <c r="N84" i="2"/>
  <c r="L85" i="2"/>
  <c r="L39" i="16" s="1"/>
  <c r="Q84" i="2" l="1"/>
  <c r="Q38" i="16" s="1"/>
  <c r="N38" i="16"/>
  <c r="R84" i="2"/>
  <c r="R38" i="16" s="1"/>
  <c r="O38" i="16"/>
  <c r="P84" i="2"/>
  <c r="P38" i="16" s="1"/>
  <c r="M38" i="16"/>
  <c r="O85" i="2"/>
  <c r="L86" i="2"/>
  <c r="L40" i="16" s="1"/>
  <c r="N85" i="2"/>
  <c r="M85" i="2"/>
  <c r="P85" i="2" l="1"/>
  <c r="P39" i="16" s="1"/>
  <c r="M39" i="16"/>
  <c r="R85" i="2"/>
  <c r="R39" i="16" s="1"/>
  <c r="O39" i="16"/>
  <c r="Q85" i="2"/>
  <c r="Q39" i="16" s="1"/>
  <c r="N39" i="16"/>
  <c r="O86" i="2"/>
  <c r="O40" i="16" s="1"/>
  <c r="M86" i="2"/>
  <c r="M40" i="16" s="1"/>
  <c r="L87" i="2"/>
  <c r="L41" i="16" s="1"/>
  <c r="N86" i="2"/>
  <c r="N40" i="16" s="1"/>
  <c r="I36" i="2"/>
  <c r="O87" i="2" l="1"/>
  <c r="O41" i="16" s="1"/>
  <c r="M87" i="2"/>
  <c r="M41" i="16" s="1"/>
  <c r="L88" i="2"/>
  <c r="N87" i="2"/>
  <c r="N41" i="16" s="1"/>
  <c r="Q86" i="2"/>
  <c r="Q40" i="16" s="1"/>
  <c r="D36" i="2"/>
  <c r="P86" i="2"/>
  <c r="P40" i="16" s="1"/>
  <c r="C36" i="2"/>
  <c r="R86" i="2"/>
  <c r="R40" i="16" s="1"/>
  <c r="E36" i="2"/>
  <c r="Q87" i="2" l="1"/>
  <c r="Q41" i="16" s="1"/>
  <c r="O88" i="2"/>
  <c r="R88" i="2" s="1"/>
  <c r="N88" i="2"/>
  <c r="Q88" i="2" s="1"/>
  <c r="L89" i="2"/>
  <c r="M88" i="2"/>
  <c r="P88" i="2" s="1"/>
  <c r="P87" i="2"/>
  <c r="P41" i="16" s="1"/>
  <c r="R87" i="2"/>
  <c r="R41" i="16" s="1"/>
  <c r="O89" i="2" l="1"/>
  <c r="L90" i="2"/>
  <c r="M89" i="2"/>
  <c r="N89" i="2"/>
  <c r="Q89" i="2" s="1"/>
  <c r="P89" i="2" l="1"/>
  <c r="O90" i="2"/>
  <c r="R90" i="2" s="1"/>
  <c r="L91" i="2"/>
  <c r="M90" i="2"/>
  <c r="P90" i="2" s="1"/>
  <c r="N90" i="2"/>
  <c r="R89" i="2"/>
  <c r="Q90" i="2" l="1"/>
  <c r="O91" i="2"/>
  <c r="L92" i="2"/>
  <c r="N91" i="2"/>
  <c r="Q91" i="2" s="1"/>
  <c r="M91" i="2"/>
  <c r="P91" i="2" s="1"/>
  <c r="O92" i="2" l="1"/>
  <c r="R92" i="2" s="1"/>
  <c r="N92" i="2"/>
  <c r="Q92" i="2" s="1"/>
  <c r="L93" i="2"/>
  <c r="M92" i="2"/>
  <c r="R91" i="2"/>
  <c r="O93" i="2" l="1"/>
  <c r="L94" i="2"/>
  <c r="N93" i="2"/>
  <c r="M93" i="2"/>
  <c r="P93" i="2" s="1"/>
  <c r="P92" i="2"/>
  <c r="Q93" i="2" l="1"/>
  <c r="O94" i="2"/>
  <c r="R94" i="2" s="1"/>
  <c r="L95" i="2"/>
  <c r="M94" i="2"/>
  <c r="N94" i="2"/>
  <c r="Q94" i="2" s="1"/>
  <c r="R93" i="2"/>
  <c r="P94" i="2" l="1"/>
  <c r="O95" i="2"/>
  <c r="L96" i="2"/>
  <c r="M95" i="2"/>
  <c r="P95" i="2" s="1"/>
  <c r="N95" i="2"/>
  <c r="Q95" i="2" s="1"/>
  <c r="O96" i="2" l="1"/>
  <c r="R96" i="2" s="1"/>
  <c r="N96" i="2"/>
  <c r="Q96" i="2" s="1"/>
  <c r="L97" i="2"/>
  <c r="M96" i="2"/>
  <c r="P96" i="2" s="1"/>
  <c r="R95" i="2"/>
  <c r="O97" i="2" l="1"/>
  <c r="R97" i="2" s="1"/>
  <c r="L98" i="2"/>
  <c r="N97" i="2"/>
  <c r="Q97" i="2" s="1"/>
  <c r="M97" i="2"/>
  <c r="P97" i="2" s="1"/>
  <c r="O98" i="2" l="1"/>
  <c r="R98" i="2" s="1"/>
  <c r="L99" i="2"/>
  <c r="N98" i="2"/>
  <c r="Q98" i="2" s="1"/>
  <c r="M98" i="2"/>
  <c r="P98" i="2" s="1"/>
  <c r="O99" i="2" l="1"/>
  <c r="M99" i="2"/>
  <c r="N99" i="2"/>
  <c r="L100" i="2"/>
  <c r="I37" i="2"/>
  <c r="O100" i="2" l="1"/>
  <c r="N100" i="2"/>
  <c r="L101" i="2"/>
  <c r="M100" i="2"/>
  <c r="Q99" i="2"/>
  <c r="D37" i="2"/>
  <c r="P99" i="2"/>
  <c r="C37" i="2"/>
  <c r="R99" i="2"/>
  <c r="E37" i="2"/>
  <c r="P100" i="2" l="1"/>
  <c r="O101" i="2"/>
  <c r="R101" i="2" s="1"/>
  <c r="M101" i="2"/>
  <c r="P101" i="2" s="1"/>
  <c r="L102" i="2"/>
  <c r="N101" i="2"/>
  <c r="Q101" i="2" s="1"/>
  <c r="Q100" i="2"/>
  <c r="R100" i="2"/>
  <c r="O102" i="2" l="1"/>
  <c r="L103" i="2"/>
  <c r="N102" i="2"/>
  <c r="M102" i="2"/>
  <c r="P102" i="2" l="1"/>
  <c r="Q102" i="2"/>
  <c r="O103" i="2"/>
  <c r="R103" i="2" s="1"/>
  <c r="M103" i="2"/>
  <c r="P103" i="2" s="1"/>
  <c r="L104" i="2"/>
  <c r="N103" i="2"/>
  <c r="Q103" i="2" s="1"/>
  <c r="R102" i="2"/>
  <c r="O104" i="2" l="1"/>
  <c r="L105" i="2"/>
  <c r="M104" i="2"/>
  <c r="P104" i="2" s="1"/>
  <c r="N104" i="2"/>
  <c r="Q104" i="2" s="1"/>
  <c r="R104" i="2" l="1"/>
  <c r="O105" i="2"/>
  <c r="R105" i="2" s="1"/>
  <c r="M105" i="2"/>
  <c r="P105" i="2" s="1"/>
  <c r="L106" i="2"/>
  <c r="N105" i="2"/>
  <c r="O106" i="2" l="1"/>
  <c r="R106" i="2" s="1"/>
  <c r="L107" i="2"/>
  <c r="N106" i="2"/>
  <c r="Q106" i="2" s="1"/>
  <c r="M106" i="2"/>
  <c r="Q105" i="2"/>
  <c r="P106" i="2" l="1"/>
  <c r="O107" i="2"/>
  <c r="M107" i="2"/>
  <c r="P107" i="2" s="1"/>
  <c r="L108" i="2"/>
  <c r="N107" i="2"/>
  <c r="Q107" i="2" l="1"/>
  <c r="R107" i="2"/>
  <c r="O108" i="2"/>
  <c r="R108" i="2" s="1"/>
  <c r="L109" i="2"/>
  <c r="N108" i="2"/>
  <c r="Q108" i="2" s="1"/>
  <c r="M108" i="2"/>
  <c r="P108" i="2" s="1"/>
  <c r="O109" i="2" l="1"/>
  <c r="R109" i="2" s="1"/>
  <c r="M109" i="2"/>
  <c r="P109" i="2" s="1"/>
  <c r="N109" i="2"/>
  <c r="Q109" i="2" s="1"/>
  <c r="L110" i="2"/>
  <c r="O110" i="2" l="1"/>
  <c r="R110" i="2" s="1"/>
  <c r="L111" i="2"/>
  <c r="M110" i="2"/>
  <c r="P110" i="2" s="1"/>
  <c r="N110" i="2"/>
  <c r="Q110" i="2" s="1"/>
  <c r="O111" i="2" l="1"/>
  <c r="R111" i="2" s="1"/>
  <c r="M111" i="2"/>
  <c r="P111" i="2" s="1"/>
  <c r="N111" i="2"/>
  <c r="Q111" i="2" s="1"/>
  <c r="L112" i="2"/>
  <c r="O112" i="2" l="1"/>
  <c r="N112" i="2"/>
  <c r="M112" i="2"/>
  <c r="I38" i="2"/>
  <c r="P112" i="2" l="1"/>
  <c r="C38" i="2"/>
  <c r="Q112" i="2"/>
  <c r="D38" i="2"/>
  <c r="R112" i="2"/>
  <c r="E38" i="2"/>
  <c r="C77" i="1" l="1"/>
  <c r="J64" i="1"/>
  <c r="K64" i="1"/>
  <c r="J51" i="1"/>
  <c r="J45" i="16" s="1"/>
  <c r="G41" i="1" l="1"/>
  <c r="J58" i="16"/>
  <c r="B35" i="1"/>
  <c r="K58" i="16"/>
  <c r="K77" i="1"/>
  <c r="C71" i="16"/>
  <c r="C90" i="1"/>
  <c r="K90" i="1" s="1"/>
  <c r="B37" i="1" s="1"/>
  <c r="C103" i="1"/>
  <c r="K103" i="1" s="1"/>
  <c r="B38" i="1" s="1"/>
  <c r="B36" i="1" l="1"/>
  <c r="K71" i="16"/>
  <c r="O53" i="1"/>
  <c r="R53" i="1" s="1"/>
  <c r="R47" i="16" s="1"/>
  <c r="O52" i="1"/>
  <c r="O46" i="16" s="1"/>
  <c r="L62" i="1"/>
  <c r="O50" i="1"/>
  <c r="O44" i="16" s="1"/>
  <c r="R50" i="1"/>
  <c r="R44" i="16" s="1"/>
  <c r="M143" i="17"/>
  <c r="M159" i="17" s="1"/>
  <c r="N143" i="17"/>
  <c r="N159" i="17" s="1"/>
  <c r="R143" i="17"/>
  <c r="G159" i="17"/>
  <c r="G161" i="17" s="1"/>
  <c r="J161" i="17" s="1"/>
  <c r="L161" i="17" s="1"/>
  <c r="J143" i="17"/>
  <c r="J159" i="17" s="1"/>
  <c r="L143" i="17"/>
  <c r="L159" i="17"/>
  <c r="I159" i="17"/>
  <c r="R161" i="17" l="1"/>
  <c r="M161" i="17"/>
  <c r="M56" i="1"/>
  <c r="N61" i="1"/>
  <c r="M55" i="1"/>
  <c r="N53" i="1"/>
  <c r="S143" i="17"/>
  <c r="S159" i="17" s="1"/>
  <c r="Q143" i="17"/>
  <c r="Q159" i="17" s="1"/>
  <c r="O59" i="1"/>
  <c r="N58" i="1"/>
  <c r="M57" i="1"/>
  <c r="O56" i="1"/>
  <c r="M54" i="1"/>
  <c r="O62" i="1"/>
  <c r="M50" i="1"/>
  <c r="N49" i="1"/>
  <c r="N48" i="1"/>
  <c r="M61" i="1"/>
  <c r="M59" i="1"/>
  <c r="M58" i="1"/>
  <c r="N56" i="1"/>
  <c r="N52" i="1"/>
  <c r="N50" i="1"/>
  <c r="O61" i="1"/>
  <c r="M48" i="1"/>
  <c r="O57" i="1"/>
  <c r="O54" i="1"/>
  <c r="O51" i="1"/>
  <c r="N59" i="1"/>
  <c r="O58" i="1"/>
  <c r="N62" i="1"/>
  <c r="M60" i="1"/>
  <c r="M52" i="1"/>
  <c r="O60" i="1"/>
  <c r="N57" i="1"/>
  <c r="O49" i="1"/>
  <c r="N54" i="1"/>
  <c r="N60" i="1"/>
  <c r="N55" i="1"/>
  <c r="M62" i="1"/>
  <c r="N51" i="1"/>
  <c r="M49" i="1"/>
  <c r="O48" i="1"/>
  <c r="M53" i="1"/>
  <c r="M51" i="1"/>
  <c r="N161" i="17"/>
  <c r="O55" i="1"/>
  <c r="R159" i="17"/>
  <c r="R52" i="1"/>
  <c r="R46" i="16" s="1"/>
  <c r="O47" i="16"/>
  <c r="S161" i="17"/>
  <c r="Q161" i="17"/>
  <c r="L56" i="16"/>
  <c r="L63" i="1"/>
  <c r="O63" i="1" s="1"/>
  <c r="L55" i="16"/>
  <c r="N63" i="1" l="1"/>
  <c r="M63" i="1"/>
  <c r="P63" i="1" s="1"/>
  <c r="P57" i="16" s="1"/>
  <c r="R60" i="1"/>
  <c r="R54" i="16" s="1"/>
  <c r="O54" i="16"/>
  <c r="M53" i="16"/>
  <c r="P59" i="1"/>
  <c r="P53" i="16" s="1"/>
  <c r="N43" i="16"/>
  <c r="Q49" i="1"/>
  <c r="Q43" i="16" s="1"/>
  <c r="Q53" i="1"/>
  <c r="Q47" i="16" s="1"/>
  <c r="N47" i="16"/>
  <c r="M47" i="16"/>
  <c r="P53" i="1"/>
  <c r="P47" i="16" s="1"/>
  <c r="Q59" i="1"/>
  <c r="Q53" i="16" s="1"/>
  <c r="N53" i="16"/>
  <c r="P50" i="1"/>
  <c r="P44" i="16" s="1"/>
  <c r="M44" i="16"/>
  <c r="Q63" i="1"/>
  <c r="Q57" i="16" s="1"/>
  <c r="N57" i="16"/>
  <c r="M57" i="16"/>
  <c r="O49" i="16"/>
  <c r="R55" i="1"/>
  <c r="R49" i="16" s="1"/>
  <c r="L64" i="1"/>
  <c r="L57" i="16"/>
  <c r="O50" i="16"/>
  <c r="R56" i="1"/>
  <c r="R50" i="16" s="1"/>
  <c r="P55" i="1"/>
  <c r="P49" i="16" s="1"/>
  <c r="M49" i="16"/>
  <c r="N45" i="16"/>
  <c r="Q51" i="1"/>
  <c r="Q45" i="16" s="1"/>
  <c r="R57" i="1"/>
  <c r="R51" i="16" s="1"/>
  <c r="O51" i="16"/>
  <c r="N46" i="16"/>
  <c r="Q52" i="1"/>
  <c r="Q46" i="16" s="1"/>
  <c r="P57" i="1"/>
  <c r="P51" i="16" s="1"/>
  <c r="M51" i="16"/>
  <c r="N55" i="16"/>
  <c r="Q61" i="1"/>
  <c r="Q55" i="16" s="1"/>
  <c r="M54" i="16"/>
  <c r="P60" i="1"/>
  <c r="P54" i="16" s="1"/>
  <c r="N50" i="16"/>
  <c r="Q56" i="1"/>
  <c r="Q50" i="16" s="1"/>
  <c r="N52" i="16"/>
  <c r="Q58" i="1"/>
  <c r="Q52" i="16" s="1"/>
  <c r="P56" i="1"/>
  <c r="P50" i="16" s="1"/>
  <c r="M50" i="16"/>
  <c r="Q54" i="1"/>
  <c r="Q48" i="16" s="1"/>
  <c r="N48" i="16"/>
  <c r="M42" i="16"/>
  <c r="P48" i="1"/>
  <c r="P42" i="16" s="1"/>
  <c r="C34" i="1"/>
  <c r="O56" i="16"/>
  <c r="R62" i="1"/>
  <c r="R56" i="16" s="1"/>
  <c r="R54" i="1"/>
  <c r="R48" i="16" s="1"/>
  <c r="O48" i="16"/>
  <c r="R48" i="1"/>
  <c r="R42" i="16" s="1"/>
  <c r="O42" i="16"/>
  <c r="E34" i="1"/>
  <c r="M43" i="16"/>
  <c r="P49" i="1"/>
  <c r="P43" i="16" s="1"/>
  <c r="P61" i="1"/>
  <c r="P55" i="16" s="1"/>
  <c r="M55" i="16"/>
  <c r="P51" i="1"/>
  <c r="P45" i="16" s="1"/>
  <c r="M45" i="16"/>
  <c r="O52" i="16"/>
  <c r="R58" i="1"/>
  <c r="R52" i="16" s="1"/>
  <c r="R51" i="1"/>
  <c r="R45" i="16" s="1"/>
  <c r="O45" i="16"/>
  <c r="P54" i="1"/>
  <c r="P48" i="16" s="1"/>
  <c r="M48" i="16"/>
  <c r="O57" i="16"/>
  <c r="R63" i="1"/>
  <c r="R57" i="16" s="1"/>
  <c r="O55" i="16"/>
  <c r="R61" i="1"/>
  <c r="R55" i="16" s="1"/>
  <c r="N54" i="16"/>
  <c r="Q60" i="1"/>
  <c r="Q54" i="16" s="1"/>
  <c r="M46" i="16"/>
  <c r="P52" i="1"/>
  <c r="P46" i="16" s="1"/>
  <c r="N44" i="16"/>
  <c r="Q50" i="1"/>
  <c r="Q44" i="16" s="1"/>
  <c r="P62" i="1"/>
  <c r="P56" i="16" s="1"/>
  <c r="M56" i="16"/>
  <c r="N49" i="16"/>
  <c r="Q55" i="1"/>
  <c r="Q49" i="16" s="1"/>
  <c r="O43" i="16"/>
  <c r="R49" i="1"/>
  <c r="R43" i="16" s="1"/>
  <c r="Q62" i="1"/>
  <c r="Q56" i="16" s="1"/>
  <c r="N56" i="16"/>
  <c r="R59" i="1"/>
  <c r="R53" i="16" s="1"/>
  <c r="O53" i="16"/>
  <c r="N51" i="16"/>
  <c r="Q57" i="1"/>
  <c r="Q51" i="16" s="1"/>
  <c r="P58" i="1"/>
  <c r="P52" i="16" s="1"/>
  <c r="M52" i="16"/>
  <c r="D34" i="1"/>
  <c r="Q48" i="1"/>
  <c r="Q42" i="16" s="1"/>
  <c r="N42" i="16"/>
  <c r="L58" i="16" l="1"/>
  <c r="L65" i="1"/>
  <c r="M64" i="1"/>
  <c r="N64" i="1"/>
  <c r="O64" i="1"/>
  <c r="R64" i="1" l="1"/>
  <c r="R58" i="16" s="1"/>
  <c r="O58" i="16"/>
  <c r="N58" i="16"/>
  <c r="Q64" i="1"/>
  <c r="Q58" i="16" s="1"/>
  <c r="M58" i="16"/>
  <c r="P64" i="1"/>
  <c r="P58" i="16" s="1"/>
  <c r="L59" i="16"/>
  <c r="L66" i="1"/>
  <c r="N65" i="1"/>
  <c r="M65" i="1"/>
  <c r="O65" i="1"/>
  <c r="M59" i="16" l="1"/>
  <c r="P65" i="1"/>
  <c r="P59" i="16" s="1"/>
  <c r="R65" i="1"/>
  <c r="R59" i="16" s="1"/>
  <c r="O59" i="16"/>
  <c r="N59" i="16"/>
  <c r="Q65" i="1"/>
  <c r="Q59" i="16" s="1"/>
  <c r="L60" i="16"/>
  <c r="L67" i="1"/>
  <c r="M66" i="1"/>
  <c r="N66" i="1"/>
  <c r="O66" i="1"/>
  <c r="P66" i="1" l="1"/>
  <c r="P60" i="16" s="1"/>
  <c r="M60" i="16"/>
  <c r="L61" i="16"/>
  <c r="L68" i="1"/>
  <c r="N67" i="1"/>
  <c r="M67" i="1"/>
  <c r="O67" i="1"/>
  <c r="R66" i="1"/>
  <c r="R60" i="16" s="1"/>
  <c r="O60" i="16"/>
  <c r="N60" i="16"/>
  <c r="Q66" i="1"/>
  <c r="Q60" i="16" s="1"/>
  <c r="O61" i="16" l="1"/>
  <c r="R67" i="1"/>
  <c r="R61" i="16" s="1"/>
  <c r="P67" i="1"/>
  <c r="P61" i="16" s="1"/>
  <c r="M61" i="16"/>
  <c r="Q67" i="1"/>
  <c r="Q61" i="16" s="1"/>
  <c r="N61" i="16"/>
  <c r="L69" i="1"/>
  <c r="L62" i="16"/>
  <c r="O68" i="1"/>
  <c r="M68" i="1"/>
  <c r="N68" i="1"/>
  <c r="R68" i="1" l="1"/>
  <c r="R62" i="16" s="1"/>
  <c r="O62" i="16"/>
  <c r="L70" i="1"/>
  <c r="L63" i="16"/>
  <c r="M69" i="1"/>
  <c r="N69" i="1"/>
  <c r="O69" i="1"/>
  <c r="N62" i="16"/>
  <c r="Q68" i="1"/>
  <c r="Q62" i="16" s="1"/>
  <c r="M62" i="16"/>
  <c r="P68" i="1"/>
  <c r="P62" i="16" s="1"/>
  <c r="Q69" i="1" l="1"/>
  <c r="Q63" i="16" s="1"/>
  <c r="N63" i="16"/>
  <c r="L64" i="16"/>
  <c r="L71" i="1"/>
  <c r="N70" i="1"/>
  <c r="M70" i="1"/>
  <c r="O70" i="1"/>
  <c r="O63" i="16"/>
  <c r="R69" i="1"/>
  <c r="R63" i="16" s="1"/>
  <c r="P69" i="1"/>
  <c r="P63" i="16" s="1"/>
  <c r="M63" i="16"/>
  <c r="M64" i="16" l="1"/>
  <c r="P70" i="1"/>
  <c r="P64" i="16" s="1"/>
  <c r="Q70" i="1"/>
  <c r="Q64" i="16" s="1"/>
  <c r="N64" i="16"/>
  <c r="O64" i="16"/>
  <c r="R70" i="1"/>
  <c r="R64" i="16" s="1"/>
  <c r="L65" i="16"/>
  <c r="L72" i="1"/>
  <c r="O71" i="1"/>
  <c r="M71" i="1"/>
  <c r="N71" i="1"/>
  <c r="L73" i="1" l="1"/>
  <c r="L66" i="16"/>
  <c r="M72" i="1"/>
  <c r="O72" i="1"/>
  <c r="N72" i="1"/>
  <c r="M65" i="16"/>
  <c r="P71" i="1"/>
  <c r="P65" i="16" s="1"/>
  <c r="O65" i="16"/>
  <c r="R71" i="1"/>
  <c r="R65" i="16" s="1"/>
  <c r="N65" i="16"/>
  <c r="Q71" i="1"/>
  <c r="Q65" i="16" s="1"/>
  <c r="Q72" i="1" l="1"/>
  <c r="Q66" i="16" s="1"/>
  <c r="N66" i="16"/>
  <c r="R72" i="1"/>
  <c r="R66" i="16" s="1"/>
  <c r="O66" i="16"/>
  <c r="M66" i="16"/>
  <c r="P72" i="1"/>
  <c r="P66" i="16" s="1"/>
  <c r="L67" i="16"/>
  <c r="L74" i="1"/>
  <c r="O73" i="1"/>
  <c r="M73" i="1"/>
  <c r="N73" i="1"/>
  <c r="I35" i="1"/>
  <c r="O67" i="16" l="1"/>
  <c r="R73" i="1"/>
  <c r="R67" i="16" s="1"/>
  <c r="E35" i="1"/>
  <c r="P73" i="1"/>
  <c r="P67" i="16" s="1"/>
  <c r="M67" i="16"/>
  <c r="C35" i="1"/>
  <c r="L68" i="16"/>
  <c r="L75" i="1"/>
  <c r="M74" i="1"/>
  <c r="O74" i="1"/>
  <c r="N74" i="1"/>
  <c r="N67" i="16"/>
  <c r="Q73" i="1"/>
  <c r="Q67" i="16" s="1"/>
  <c r="D35" i="1"/>
  <c r="P74" i="1" l="1"/>
  <c r="P68" i="16" s="1"/>
  <c r="M68" i="16"/>
  <c r="L76" i="1"/>
  <c r="L69" i="16"/>
  <c r="N75" i="1"/>
  <c r="O75" i="1"/>
  <c r="M75" i="1"/>
  <c r="N68" i="16"/>
  <c r="Q74" i="1"/>
  <c r="Q68" i="16" s="1"/>
  <c r="O68" i="16"/>
  <c r="R74" i="1"/>
  <c r="R68" i="16" s="1"/>
  <c r="P75" i="1" l="1"/>
  <c r="P69" i="16" s="1"/>
  <c r="M69" i="16"/>
  <c r="N69" i="16"/>
  <c r="Q75" i="1"/>
  <c r="Q69" i="16" s="1"/>
  <c r="L77" i="1"/>
  <c r="L70" i="16"/>
  <c r="M76" i="1"/>
  <c r="N76" i="1"/>
  <c r="O76" i="1"/>
  <c r="R75" i="1"/>
  <c r="R69" i="16" s="1"/>
  <c r="O69" i="16"/>
  <c r="O70" i="16" l="1"/>
  <c r="R76" i="1"/>
  <c r="R70" i="16" s="1"/>
  <c r="M70" i="16"/>
  <c r="P76" i="1"/>
  <c r="P70" i="16" s="1"/>
  <c r="N70" i="16"/>
  <c r="Q76" i="1"/>
  <c r="Q70" i="16" s="1"/>
  <c r="L78" i="1"/>
  <c r="L71" i="16"/>
  <c r="M77" i="1"/>
  <c r="O77" i="1"/>
  <c r="N77" i="1"/>
  <c r="P77" i="1" l="1"/>
  <c r="P71" i="16" s="1"/>
  <c r="M71" i="16"/>
  <c r="L79" i="1"/>
  <c r="L72" i="16"/>
  <c r="O78" i="1"/>
  <c r="N78" i="1"/>
  <c r="M78" i="1"/>
  <c r="Q77" i="1"/>
  <c r="Q71" i="16" s="1"/>
  <c r="N71" i="16"/>
  <c r="O71" i="16"/>
  <c r="R77" i="1"/>
  <c r="R71" i="16" s="1"/>
  <c r="Q78" i="1" l="1"/>
  <c r="Q72" i="16" s="1"/>
  <c r="N72" i="16"/>
  <c r="P78" i="1"/>
  <c r="P72" i="16" s="1"/>
  <c r="M72" i="16"/>
  <c r="O72" i="16"/>
  <c r="R78" i="1"/>
  <c r="R72" i="16" s="1"/>
  <c r="L73" i="16"/>
  <c r="L80" i="1"/>
  <c r="M79" i="1"/>
  <c r="O79" i="1"/>
  <c r="N79" i="1"/>
  <c r="L81" i="1" l="1"/>
  <c r="L74" i="16"/>
  <c r="O80" i="1"/>
  <c r="N80" i="1"/>
  <c r="M80" i="1"/>
  <c r="Q79" i="1"/>
  <c r="Q73" i="16" s="1"/>
  <c r="N73" i="16"/>
  <c r="R79" i="1"/>
  <c r="R73" i="16" s="1"/>
  <c r="O73" i="16"/>
  <c r="P79" i="1"/>
  <c r="P73" i="16" s="1"/>
  <c r="M73" i="16"/>
  <c r="M74" i="16" l="1"/>
  <c r="P80" i="1"/>
  <c r="P74" i="16" s="1"/>
  <c r="Q80" i="1"/>
  <c r="Q74" i="16" s="1"/>
  <c r="N74" i="16"/>
  <c r="O74" i="16"/>
  <c r="R80" i="1"/>
  <c r="R74" i="16" s="1"/>
  <c r="L82" i="1"/>
  <c r="L75" i="16"/>
  <c r="O81" i="1"/>
  <c r="N81" i="1"/>
  <c r="M81" i="1"/>
  <c r="R81" i="1" l="1"/>
  <c r="R75" i="16" s="1"/>
  <c r="O75" i="16"/>
  <c r="L76" i="16"/>
  <c r="L83" i="1"/>
  <c r="M82" i="1"/>
  <c r="O82" i="1"/>
  <c r="N82" i="1"/>
  <c r="P81" i="1"/>
  <c r="P75" i="16" s="1"/>
  <c r="M75" i="16"/>
  <c r="N75" i="16"/>
  <c r="Q81" i="1"/>
  <c r="Q75" i="16" s="1"/>
  <c r="P82" i="1" l="1"/>
  <c r="P76" i="16" s="1"/>
  <c r="M76" i="16"/>
  <c r="N76" i="16"/>
  <c r="Q82" i="1"/>
  <c r="Q76" i="16" s="1"/>
  <c r="R82" i="1"/>
  <c r="R76" i="16" s="1"/>
  <c r="O76" i="16"/>
  <c r="L84" i="1"/>
  <c r="L77" i="16"/>
  <c r="N83" i="1"/>
  <c r="M83" i="1"/>
  <c r="O83" i="1"/>
  <c r="L78" i="16" l="1"/>
  <c r="L85" i="1"/>
  <c r="N84" i="1"/>
  <c r="M84" i="1"/>
  <c r="O84" i="1"/>
  <c r="M77" i="16"/>
  <c r="P83" i="1"/>
  <c r="P77" i="16" s="1"/>
  <c r="N77" i="16"/>
  <c r="Q83" i="1"/>
  <c r="Q77" i="16" s="1"/>
  <c r="O77" i="16"/>
  <c r="R83" i="1"/>
  <c r="R77" i="16" s="1"/>
  <c r="O78" i="16" l="1"/>
  <c r="R84" i="1"/>
  <c r="R78" i="16" s="1"/>
  <c r="P84" i="1"/>
  <c r="P78" i="16" s="1"/>
  <c r="M78" i="16"/>
  <c r="N78" i="16"/>
  <c r="Q84" i="1"/>
  <c r="Q78" i="16" s="1"/>
  <c r="L86" i="1"/>
  <c r="L79" i="16"/>
  <c r="O85" i="1"/>
  <c r="M85" i="1"/>
  <c r="N85" i="1"/>
  <c r="R85" i="1" l="1"/>
  <c r="R79" i="16" s="1"/>
  <c r="O79" i="16"/>
  <c r="P85" i="1"/>
  <c r="P79" i="16" s="1"/>
  <c r="M79" i="16"/>
  <c r="L87" i="1"/>
  <c r="L80" i="16"/>
  <c r="O86" i="1"/>
  <c r="M86" i="1"/>
  <c r="N86" i="1"/>
  <c r="I36" i="1"/>
  <c r="Q85" i="1"/>
  <c r="Q79" i="16" s="1"/>
  <c r="N79" i="16"/>
  <c r="M80" i="16" l="1"/>
  <c r="P86" i="1"/>
  <c r="P80" i="16" s="1"/>
  <c r="C36" i="1"/>
  <c r="Q86" i="1"/>
  <c r="Q80" i="16" s="1"/>
  <c r="N80" i="16"/>
  <c r="D36" i="1"/>
  <c r="O80" i="16"/>
  <c r="R86" i="1"/>
  <c r="R80" i="16" s="1"/>
  <c r="E36" i="1"/>
  <c r="L81" i="16"/>
  <c r="L88" i="1"/>
  <c r="M87" i="1"/>
  <c r="N87" i="1"/>
  <c r="O87" i="1"/>
  <c r="O81" i="16" l="1"/>
  <c r="R87" i="1"/>
  <c r="R81" i="16" s="1"/>
  <c r="L89" i="1"/>
  <c r="N88" i="1"/>
  <c r="Q88" i="1" s="1"/>
  <c r="O88" i="1"/>
  <c r="R88" i="1" s="1"/>
  <c r="M88" i="1"/>
  <c r="P88" i="1" s="1"/>
  <c r="N81" i="16"/>
  <c r="Q87" i="1"/>
  <c r="Q81" i="16" s="1"/>
  <c r="P87" i="1"/>
  <c r="P81" i="16" s="1"/>
  <c r="M81" i="16"/>
  <c r="L90" i="1" l="1"/>
  <c r="O89" i="1"/>
  <c r="R89" i="1" s="1"/>
  <c r="M89" i="1"/>
  <c r="P89" i="1" s="1"/>
  <c r="N89" i="1"/>
  <c r="Q89" i="1" l="1"/>
  <c r="L91" i="1"/>
  <c r="N90" i="1"/>
  <c r="Q90" i="1" s="1"/>
  <c r="O90" i="1"/>
  <c r="M90" i="1"/>
  <c r="P90" i="1" s="1"/>
  <c r="R90" i="1" l="1"/>
  <c r="L92" i="1"/>
  <c r="M91" i="1"/>
  <c r="P91" i="1" s="1"/>
  <c r="N91" i="1"/>
  <c r="Q91" i="1" s="1"/>
  <c r="O91" i="1"/>
  <c r="R91" i="1" s="1"/>
  <c r="L93" i="1" l="1"/>
  <c r="N92" i="1"/>
  <c r="M92" i="1"/>
  <c r="O92" i="1"/>
  <c r="R92" i="1" s="1"/>
  <c r="P92" i="1" l="1"/>
  <c r="Q92" i="1"/>
  <c r="L94" i="1"/>
  <c r="O93" i="1"/>
  <c r="M93" i="1"/>
  <c r="P93" i="1" s="1"/>
  <c r="N93" i="1"/>
  <c r="Q93" i="1" s="1"/>
  <c r="L95" i="1" l="1"/>
  <c r="N94" i="1"/>
  <c r="Q94" i="1" s="1"/>
  <c r="O94" i="1"/>
  <c r="R94" i="1" s="1"/>
  <c r="M94" i="1"/>
  <c r="P94" i="1" s="1"/>
  <c r="R93" i="1"/>
  <c r="L96" i="1" l="1"/>
  <c r="O95" i="1"/>
  <c r="R95" i="1" s="1"/>
  <c r="M95" i="1"/>
  <c r="P95" i="1" s="1"/>
  <c r="N95" i="1"/>
  <c r="Q95" i="1" s="1"/>
  <c r="L97" i="1" l="1"/>
  <c r="M96" i="1"/>
  <c r="P96" i="1" s="1"/>
  <c r="N96" i="1"/>
  <c r="Q96" i="1" s="1"/>
  <c r="O96" i="1"/>
  <c r="R96" i="1" s="1"/>
  <c r="L98" i="1" l="1"/>
  <c r="O97" i="1"/>
  <c r="R97" i="1" s="1"/>
  <c r="M97" i="1"/>
  <c r="P97" i="1" s="1"/>
  <c r="N97" i="1"/>
  <c r="Q97" i="1" s="1"/>
  <c r="L99" i="1" l="1"/>
  <c r="N98" i="1"/>
  <c r="Q98" i="1" s="1"/>
  <c r="O98" i="1"/>
  <c r="R98" i="1" s="1"/>
  <c r="M98" i="1"/>
  <c r="P98" i="1" s="1"/>
  <c r="L100" i="1" l="1"/>
  <c r="M99" i="1"/>
  <c r="O99" i="1"/>
  <c r="N99" i="1"/>
  <c r="I37" i="1"/>
  <c r="Q99" i="1" l="1"/>
  <c r="D37" i="1"/>
  <c r="R99" i="1"/>
  <c r="E37" i="1"/>
  <c r="P99" i="1"/>
  <c r="C37" i="1"/>
  <c r="L101" i="1"/>
  <c r="O100" i="1"/>
  <c r="N100" i="1"/>
  <c r="M100" i="1"/>
  <c r="R100" i="1" l="1"/>
  <c r="Q100" i="1"/>
  <c r="L102" i="1"/>
  <c r="M101" i="1"/>
  <c r="P101" i="1" s="1"/>
  <c r="O101" i="1"/>
  <c r="R101" i="1" s="1"/>
  <c r="N101" i="1"/>
  <c r="Q101" i="1" s="1"/>
  <c r="P100" i="1"/>
  <c r="L103" i="1" l="1"/>
  <c r="O102" i="1"/>
  <c r="R102" i="1" s="1"/>
  <c r="M102" i="1"/>
  <c r="N102" i="1"/>
  <c r="Q102" i="1" s="1"/>
  <c r="P102" i="1" l="1"/>
  <c r="L104" i="1"/>
  <c r="M103" i="1"/>
  <c r="P103" i="1" s="1"/>
  <c r="O103" i="1"/>
  <c r="N103" i="1"/>
  <c r="Q103" i="1" l="1"/>
  <c r="R103" i="1"/>
  <c r="L105" i="1"/>
  <c r="O104" i="1"/>
  <c r="R104" i="1" s="1"/>
  <c r="M104" i="1"/>
  <c r="P104" i="1" s="1"/>
  <c r="N104" i="1"/>
  <c r="Q104" i="1" s="1"/>
  <c r="L106" i="1" l="1"/>
  <c r="M105" i="1"/>
  <c r="O105" i="1"/>
  <c r="R105" i="1" s="1"/>
  <c r="N105" i="1"/>
  <c r="Q105" i="1" s="1"/>
  <c r="P105" i="1" l="1"/>
  <c r="L107" i="1"/>
  <c r="O106" i="1"/>
  <c r="N106" i="1"/>
  <c r="M106" i="1"/>
  <c r="P106" i="1" s="1"/>
  <c r="Q106" i="1" l="1"/>
  <c r="R106" i="1"/>
  <c r="L108" i="1"/>
  <c r="O107" i="1"/>
  <c r="R107" i="1" s="1"/>
  <c r="N107" i="1"/>
  <c r="Q107" i="1" s="1"/>
  <c r="M107" i="1"/>
  <c r="P107" i="1" s="1"/>
  <c r="L109" i="1" l="1"/>
  <c r="N108" i="1"/>
  <c r="Q108" i="1" s="1"/>
  <c r="O108" i="1"/>
  <c r="R108" i="1" s="1"/>
  <c r="M108" i="1"/>
  <c r="P108" i="1" s="1"/>
  <c r="L110" i="1" l="1"/>
  <c r="M109" i="1"/>
  <c r="P109" i="1" s="1"/>
  <c r="O109" i="1"/>
  <c r="R109" i="1" s="1"/>
  <c r="N109" i="1"/>
  <c r="Q109" i="1" s="1"/>
  <c r="L111" i="1" l="1"/>
  <c r="M110" i="1"/>
  <c r="P110" i="1" s="1"/>
  <c r="N110" i="1"/>
  <c r="Q110" i="1" s="1"/>
  <c r="O110" i="1"/>
  <c r="R110" i="1" s="1"/>
  <c r="L112" i="1" l="1"/>
  <c r="M111" i="1"/>
  <c r="P111" i="1" s="1"/>
  <c r="O111" i="1"/>
  <c r="R111" i="1" s="1"/>
  <c r="N111" i="1"/>
  <c r="Q111" i="1" s="1"/>
  <c r="O112" i="1" l="1"/>
  <c r="N112" i="1"/>
  <c r="M112" i="1"/>
  <c r="I38" i="1"/>
  <c r="P112" i="1" l="1"/>
  <c r="C38" i="1"/>
  <c r="Q112" i="1"/>
  <c r="D38" i="1"/>
  <c r="R112" i="1"/>
  <c r="E38" i="1"/>
</calcChain>
</file>

<file path=xl/sharedStrings.xml><?xml version="1.0" encoding="utf-8"?>
<sst xmlns="http://schemas.openxmlformats.org/spreadsheetml/2006/main" count="5045" uniqueCount="579">
  <si>
    <t>Year</t>
  </si>
  <si>
    <t>Standard Capacity</t>
  </si>
  <si>
    <t>Overtime Capacity</t>
  </si>
  <si>
    <t>Max Capacity</t>
  </si>
  <si>
    <t>Growth</t>
  </si>
  <si>
    <t>PR</t>
  </si>
  <si>
    <t>Current Schedule</t>
  </si>
  <si>
    <t>Overtime Schedule</t>
  </si>
  <si>
    <t>Max Schedule</t>
  </si>
  <si>
    <t># of Shifts</t>
  </si>
  <si>
    <t>Hrs/Shift</t>
  </si>
  <si>
    <t>Sunday</t>
  </si>
  <si>
    <t>Monday</t>
  </si>
  <si>
    <t>Tuesday</t>
  </si>
  <si>
    <t>Wednesday</t>
  </si>
  <si>
    <t>Thursday</t>
  </si>
  <si>
    <t>Current</t>
  </si>
  <si>
    <t>Friday</t>
  </si>
  <si>
    <t>Standard Rate</t>
  </si>
  <si>
    <t>Saturday</t>
  </si>
  <si>
    <t>Total Production Hours Scheduled</t>
  </si>
  <si>
    <t>Unit of Measure</t>
  </si>
  <si>
    <t>Cases</t>
  </si>
  <si>
    <t>Weeks per Year</t>
  </si>
  <si>
    <t>Hours per Year</t>
  </si>
  <si>
    <t>Hours per Period</t>
  </si>
  <si>
    <t>Period</t>
  </si>
  <si>
    <t>Forecasted Demand</t>
  </si>
  <si>
    <t>Scheduled Production</t>
  </si>
  <si>
    <t>Beginning Inventory</t>
  </si>
  <si>
    <t>Actual Production</t>
  </si>
  <si>
    <t>Actual Sales</t>
  </si>
  <si>
    <t>Ending Inventory</t>
  </si>
  <si>
    <t>Outside Purchases</t>
  </si>
  <si>
    <t>YTD Growth Calculation</t>
  </si>
  <si>
    <t>Annual Demand Calculation</t>
  </si>
  <si>
    <t>Standard Utilization</t>
  </si>
  <si>
    <t>Overtime Utilization</t>
  </si>
  <si>
    <t>Max Utilization</t>
  </si>
  <si>
    <t>cases</t>
  </si>
  <si>
    <t>Line Num</t>
  </si>
  <si>
    <t>Line Desc (Finished Product)</t>
  </si>
  <si>
    <t>Dept Cd - Production - Plant</t>
  </si>
  <si>
    <t>Dept Name  Production - Plant</t>
  </si>
  <si>
    <t>Conversion Factor (Tonnage)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</si>
  <si>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</si>
  <si>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</si>
  <si>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</si>
  <si>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</si>
  <si>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</si>
  <si>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</si>
  <si>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</si>
  <si>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</si>
  <si>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</si>
  <si>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</si>
  <si>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</si>
  <si>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</si>
  <si>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202313</t>
  </si>
  <si>
    <t>Grand Total</t>
  </si>
  <si>
    <t>D03189</t>
  </si>
  <si>
    <t xml:space="preserve">6/3LB KRO SOTHRN POTATO SALAD </t>
  </si>
  <si>
    <t>82</t>
  </si>
  <si>
    <t xml:space="preserve">Deli MFG Salads          </t>
  </si>
  <si>
    <t>D03322</t>
  </si>
  <si>
    <t xml:space="preserve">6/3LB KRO MSTRD POTATO SALAD  </t>
  </si>
  <si>
    <t>D65964</t>
  </si>
  <si>
    <t xml:space="preserve">RNDY TEXAS BBQ MRNTD CKN BRST </t>
  </si>
  <si>
    <t>85</t>
  </si>
  <si>
    <t xml:space="preserve">Salad Commissary         </t>
  </si>
  <si>
    <t>D65965</t>
  </si>
  <si>
    <t xml:space="preserve">RNDY CJN CHKN BREAST          </t>
  </si>
  <si>
    <t>D65967</t>
  </si>
  <si>
    <t>RNDY ITLN PARM MRNTD CHKN BRST</t>
  </si>
  <si>
    <t>D65969</t>
  </si>
  <si>
    <t xml:space="preserve">RNDY ITLN MRNTD CHCKN BRST    </t>
  </si>
  <si>
    <t>D65970</t>
  </si>
  <si>
    <t>LEMON PEPPER MRNTD CHKN BREAST</t>
  </si>
  <si>
    <t>D65977</t>
  </si>
  <si>
    <t xml:space="preserve">CHF COL POTATO PANCAKES       </t>
  </si>
  <si>
    <t>D65981</t>
  </si>
  <si>
    <t xml:space="preserve">CHICKEN MILANESE              </t>
  </si>
  <si>
    <t>D65984</t>
  </si>
  <si>
    <t xml:space="preserve">MIXED COOKED VEGETABLES       </t>
  </si>
  <si>
    <t>D65985</t>
  </si>
  <si>
    <t>TWICE BAKED POTATO BACON &amp; CHE</t>
  </si>
  <si>
    <t>D65989</t>
  </si>
  <si>
    <t xml:space="preserve">BEEF POT PIE                  </t>
  </si>
  <si>
    <t>D65993</t>
  </si>
  <si>
    <t xml:space="preserve">QUICHE SPINACH CHEDDAR        </t>
  </si>
  <si>
    <t>D65994</t>
  </si>
  <si>
    <t xml:space="preserve">QUICHE DENVER                 </t>
  </si>
  <si>
    <t>D65995</t>
  </si>
  <si>
    <t xml:space="preserve">EASTER CALZONE                </t>
  </si>
  <si>
    <t>D66006</t>
  </si>
  <si>
    <t xml:space="preserve">CREAMY FRUIT SALAD            </t>
  </si>
  <si>
    <t>D66009</t>
  </si>
  <si>
    <t xml:space="preserve">TUNA SALAD SPREAD             </t>
  </si>
  <si>
    <t>D66010</t>
  </si>
  <si>
    <t xml:space="preserve">ALBACORE TUNA SALAD           </t>
  </si>
  <si>
    <t>D66012</t>
  </si>
  <si>
    <t xml:space="preserve">CREAMY COLE SLAW KIT          </t>
  </si>
  <si>
    <t>D66014</t>
  </si>
  <si>
    <t xml:space="preserve">SWEET SOUR COLE SLAW KIT      </t>
  </si>
  <si>
    <t>D66015</t>
  </si>
  <si>
    <t xml:space="preserve">CRNBRY WALNUT RED CABBAGE     </t>
  </si>
  <si>
    <t>D66017</t>
  </si>
  <si>
    <t xml:space="preserve">MACARONI SALAD                </t>
  </si>
  <si>
    <t>D66019</t>
  </si>
  <si>
    <t xml:space="preserve">NEPTUNE SALAD                 </t>
  </si>
  <si>
    <t>D66023</t>
  </si>
  <si>
    <t xml:space="preserve">ROTINI PASTA SALAD            </t>
  </si>
  <si>
    <t>D66026</t>
  </si>
  <si>
    <t xml:space="preserve">BISTRO BOW TIE PASTA SA       </t>
  </si>
  <si>
    <t>D66027</t>
  </si>
  <si>
    <t xml:space="preserve">PRESTO PASTA PESTO SALA       </t>
  </si>
  <si>
    <t>D66028</t>
  </si>
  <si>
    <t xml:space="preserve">GREEK PASTA SALAD             </t>
  </si>
  <si>
    <t>D66029</t>
  </si>
  <si>
    <t xml:space="preserve">SWEET PASTA BOW TIE           </t>
  </si>
  <si>
    <t>D66031</t>
  </si>
  <si>
    <t xml:space="preserve">PICNIC POTATO SALAD           </t>
  </si>
  <si>
    <t>D66032</t>
  </si>
  <si>
    <t xml:space="preserve">CLASSIC YELLOW POTATO SALAD   </t>
  </si>
  <si>
    <t>D66033</t>
  </si>
  <si>
    <t xml:space="preserve">AMERICAN POTATO SALAD         </t>
  </si>
  <si>
    <t>D66035</t>
  </si>
  <si>
    <t xml:space="preserve">GERMAN YELLOW POTATO SALAD    </t>
  </si>
  <si>
    <t>D66036</t>
  </si>
  <si>
    <t xml:space="preserve">METRO POTATO SALAD            </t>
  </si>
  <si>
    <t>D66038</t>
  </si>
  <si>
    <t xml:space="preserve">BROCCOLI CHEESE SALAD KIT     </t>
  </si>
  <si>
    <t>D66039</t>
  </si>
  <si>
    <t xml:space="preserve">COMBO BEAN SALAD              </t>
  </si>
  <si>
    <t>D66040</t>
  </si>
  <si>
    <t xml:space="preserve">ITALIAN CRACKED OLIVE SALAD   </t>
  </si>
  <si>
    <t>D66041</t>
  </si>
  <si>
    <t xml:space="preserve">CUCMBER SOUR CREAM SALAD      </t>
  </si>
  <si>
    <t>D66042</t>
  </si>
  <si>
    <t xml:space="preserve">CALICO BEAN SALAD             </t>
  </si>
  <si>
    <t>D66043</t>
  </si>
  <si>
    <t xml:space="preserve">SUNDRIED TOMATO KALE SALAD    </t>
  </si>
  <si>
    <t>D66063</t>
  </si>
  <si>
    <t xml:space="preserve">RNDY CHEDDAR MAC N CHEESE     </t>
  </si>
  <si>
    <t>D66147</t>
  </si>
  <si>
    <t xml:space="preserve">RCK CLASSIC EGG SALAD         </t>
  </si>
  <si>
    <t>D66148</t>
  </si>
  <si>
    <t xml:space="preserve">RCK RTSSRE CHCKN BS SLD BR    </t>
  </si>
  <si>
    <t>D66149</t>
  </si>
  <si>
    <t xml:space="preserve">RCK SOUR CREAM CHEDDAR MAC    </t>
  </si>
  <si>
    <t>D66150</t>
  </si>
  <si>
    <t xml:space="preserve">RCK SUN GARDEN PASTA SALAD    </t>
  </si>
  <si>
    <t>D66151</t>
  </si>
  <si>
    <t xml:space="preserve">RCK ARTISAN MAC N CHEESE      </t>
  </si>
  <si>
    <t>D66153</t>
  </si>
  <si>
    <t xml:space="preserve">RCK ORECCHIETTE PASTA SALAD   </t>
  </si>
  <si>
    <t>D66154</t>
  </si>
  <si>
    <t>RCK STEAKHOUSE POTATO SALAD KI</t>
  </si>
  <si>
    <t>D66155</t>
  </si>
  <si>
    <t xml:space="preserve">2/5LB BGS RCK BLT PASTA SALAD </t>
  </si>
  <si>
    <t>D66156</t>
  </si>
  <si>
    <t xml:space="preserve">2/5LB BGS RCK DELI HAM SALAD  </t>
  </si>
  <si>
    <t>D75980</t>
  </si>
  <si>
    <t>10.LBRNDY SUN DRIED CHICKEN BR</t>
  </si>
  <si>
    <t>D75981</t>
  </si>
  <si>
    <t xml:space="preserve">10/LB RNDLEMON GARLIC CHICKEN </t>
  </si>
  <si>
    <t>D75982</t>
  </si>
  <si>
    <t>10/LBRNDYTERIYAKI CHICKEN BRST</t>
  </si>
  <si>
    <t>D75986</t>
  </si>
  <si>
    <t>10/B RNDY GREEK CHICKEN BREAST</t>
  </si>
  <si>
    <t>D78639</t>
  </si>
  <si>
    <t xml:space="preserve">10/1EA POTATO PANCAKE         </t>
  </si>
  <si>
    <t>D95061</t>
  </si>
  <si>
    <t xml:space="preserve">8/13OZ HOME CHEF TURKEY GRAVY </t>
  </si>
  <si>
    <t>76</t>
  </si>
  <si>
    <t xml:space="preserve">MFG Soup                 </t>
  </si>
  <si>
    <t>D95066</t>
  </si>
  <si>
    <t xml:space="preserve">8/15OZ HC CHEDDAR &amp; BROC SOUP </t>
  </si>
  <si>
    <t>D95067</t>
  </si>
  <si>
    <t xml:space="preserve">8/24OZ HC CHEDDAR &amp; BROC SOUP </t>
  </si>
  <si>
    <t>D95072</t>
  </si>
  <si>
    <t>6/4LB RCK CHICKEN WILD RICE SO</t>
  </si>
  <si>
    <t>D95073</t>
  </si>
  <si>
    <t>8/15OZ HOME CHEF TOMATO BISQUE</t>
  </si>
  <si>
    <t>D95074</t>
  </si>
  <si>
    <t>8/24OZ HOME CHEF TOMATO BISQUE</t>
  </si>
  <si>
    <t>D95080</t>
  </si>
  <si>
    <t xml:space="preserve">8/15OZ HC CHCKN NDL SOUP      </t>
  </si>
  <si>
    <t>D95081</t>
  </si>
  <si>
    <t xml:space="preserve">8/24OZ HC CHCKN NDL SOUP      </t>
  </si>
  <si>
    <t>D95082</t>
  </si>
  <si>
    <t xml:space="preserve">8/15OZ HC FRMHS LD POT SOUP   </t>
  </si>
  <si>
    <t>D95083</t>
  </si>
  <si>
    <t xml:space="preserve">8/24OZ HC FRMHS LD POT SOUP   </t>
  </si>
  <si>
    <t>D95090</t>
  </si>
  <si>
    <t>6/4LB HC CHCKN NOODLE BLK SOUP</t>
  </si>
  <si>
    <t>D95091</t>
  </si>
  <si>
    <t>6/4LB HC FRMHSE PTATO BLK SOUP</t>
  </si>
  <si>
    <t>D95092</t>
  </si>
  <si>
    <t xml:space="preserve">6/4LB HC BROC CHED BULK SOUP  </t>
  </si>
  <si>
    <t>D95096</t>
  </si>
  <si>
    <t xml:space="preserve">8/24OZ HC CHCKN AND DPLG SOUP </t>
  </si>
  <si>
    <t>D95099</t>
  </si>
  <si>
    <t>6/4LB HC CHKN AND DMPL BULK SP</t>
  </si>
  <si>
    <t>D95100</t>
  </si>
  <si>
    <t xml:space="preserve">8/60OZ RCK CLAM CHOWDER       </t>
  </si>
  <si>
    <t>D95103</t>
  </si>
  <si>
    <t xml:space="preserve">8/48OZ RCK CRMYCHCK WILD RSP  </t>
  </si>
  <si>
    <t>D95104</t>
  </si>
  <si>
    <t xml:space="preserve">2/30OZ M F TOMATO BISQUE SOUP </t>
  </si>
  <si>
    <t>D95110</t>
  </si>
  <si>
    <t>8/24OZ HC PLLD PRK POZOLE SOUP</t>
  </si>
  <si>
    <t>D95115</t>
  </si>
  <si>
    <t>24/OZ HOME CHEF BEEF CHILI SOU</t>
  </si>
  <si>
    <t>D95121</t>
  </si>
  <si>
    <t xml:space="preserve">8/24OZ HC HE INDN STL CHIC    </t>
  </si>
  <si>
    <t>D95179</t>
  </si>
  <si>
    <t>8/24OZHME CHEF THAI CHK COC CS</t>
  </si>
  <si>
    <t>D95180</t>
  </si>
  <si>
    <t xml:space="preserve">8/24OZ HCHEF CHK W RCE SP     </t>
  </si>
  <si>
    <t>D95181</t>
  </si>
  <si>
    <t>8/15OZ HOME CHEFHE LMN CHCK SP</t>
  </si>
  <si>
    <t>D95185</t>
  </si>
  <si>
    <t xml:space="preserve">8/32OZ HOME CHEF CHCKN NDL SP </t>
  </si>
  <si>
    <t>D95186</t>
  </si>
  <si>
    <t>8/32OZ HOM CHEF BRCCLI CHEE SP</t>
  </si>
  <si>
    <t>D95187</t>
  </si>
  <si>
    <t>8/32OZ HOMECHEF CRYCHK WD RC S</t>
  </si>
  <si>
    <t>D95188</t>
  </si>
  <si>
    <t>8/32OZ HOME CHEF TOMATO BISQUE</t>
  </si>
  <si>
    <t>D95189</t>
  </si>
  <si>
    <t xml:space="preserve">8/32OZ HM HEFFRMH POT BSP     </t>
  </si>
  <si>
    <t>D95190</t>
  </si>
  <si>
    <t>12/10OZ PRSEL BFFALO CHCKN DIP</t>
  </si>
  <si>
    <t>D95191</t>
  </si>
  <si>
    <t>12/12OZ PRVTSELCAN JAL BCN DIP</t>
  </si>
  <si>
    <t>D95192</t>
  </si>
  <si>
    <t xml:space="preserve">12/12OZ PRVT SEL PZZA DP      </t>
  </si>
  <si>
    <t>D95196</t>
  </si>
  <si>
    <t xml:space="preserve">8/32OZ HOME CHEF BEEF CHILI   </t>
  </si>
  <si>
    <t>D95200</t>
  </si>
  <si>
    <t xml:space="preserve">12/12OZ KRG SNDWCH SPRD       </t>
  </si>
  <si>
    <t>D95201</t>
  </si>
  <si>
    <t xml:space="preserve">12/12OZ KRG CHCKN SLD SPRD    </t>
  </si>
  <si>
    <t>D95202</t>
  </si>
  <si>
    <t xml:space="preserve">12/12OZ KRG HAM SLD SPRD      </t>
  </si>
  <si>
    <t>D95206</t>
  </si>
  <si>
    <t>12/12OZ KR CRNBRY PCN CHCK SLD</t>
  </si>
  <si>
    <t>D95208</t>
  </si>
  <si>
    <t xml:space="preserve">2/5LB KROGER HAM SALAD SPREAD </t>
  </si>
  <si>
    <t>D95209</t>
  </si>
  <si>
    <t xml:space="preserve">2/5LB KROGER SANDWICH SPREAD  </t>
  </si>
  <si>
    <t>D95210</t>
  </si>
  <si>
    <t xml:space="preserve">12/12OZ KROGER CHICKEN SALAD  </t>
  </si>
  <si>
    <t>D95211</t>
  </si>
  <si>
    <t>12/12OZ KROGER CRNBY PCN CH SL</t>
  </si>
  <si>
    <t>D95212</t>
  </si>
  <si>
    <t xml:space="preserve">32/OZ KROGER TURKEY GRAVY     </t>
  </si>
  <si>
    <t>D95785</t>
  </si>
  <si>
    <t>6/1.13LB HOME CHEF CHICKEN POT</t>
  </si>
  <si>
    <t>D95895</t>
  </si>
  <si>
    <t>6/1LB HOME CHEF CHICKEN POT PI</t>
  </si>
  <si>
    <t>59</t>
  </si>
  <si>
    <t xml:space="preserve">MFG Frozen cake          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</si>
  <si>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</si>
  <si>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</si>
  <si>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</si>
  <si>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</si>
  <si>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</si>
  <si>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</si>
  <si>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</si>
  <si>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</si>
  <si>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</si>
  <si>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</si>
  <si>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</si>
  <si>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</si>
  <si>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202413</t>
  </si>
  <si>
    <t>D21090</t>
  </si>
  <si>
    <t>12/15OZ BFR MINI SUGAR CKY 36C</t>
  </si>
  <si>
    <t>65</t>
  </si>
  <si>
    <t xml:space="preserve">FROZEN MFT COOKIES       </t>
  </si>
  <si>
    <t>D21091</t>
  </si>
  <si>
    <t>12/15OZ BFR MINI CHOC CH CKY 3</t>
  </si>
  <si>
    <t>D21092</t>
  </si>
  <si>
    <t>12/15OZ BFR MINI CKY W MMS 36C</t>
  </si>
  <si>
    <t>D35105</t>
  </si>
  <si>
    <t>8/32OZ KRO CHICKEN DUMPLING SO</t>
  </si>
  <si>
    <t>D95193</t>
  </si>
  <si>
    <t xml:space="preserve">12/12OZ KR BUFFSTYLE CHCK SLD </t>
  </si>
  <si>
    <t>D95750</t>
  </si>
  <si>
    <t>8/24OZ HOME CHEF CHCN TORT SOU</t>
  </si>
  <si>
    <t>D95751</t>
  </si>
  <si>
    <t>8/24OZ HOME CHEF MINESTRONE SO</t>
  </si>
  <si>
    <t>D95752</t>
  </si>
  <si>
    <t xml:space="preserve">8/15OZ HOME CHEF LASAGNA SOUP </t>
  </si>
  <si>
    <t>D95753</t>
  </si>
  <si>
    <t>8/15OZ HOME CHEF BLK BEAN  SOU</t>
  </si>
  <si>
    <t>D95755</t>
  </si>
  <si>
    <t>8/15OZ HOME CHEF THAI CONUT SO</t>
  </si>
  <si>
    <t>D95756</t>
  </si>
  <si>
    <t>8/24OZ HOME CHEF CHCN CURRY SO</t>
  </si>
  <si>
    <t>D65988</t>
  </si>
  <si>
    <t xml:space="preserve">CHICKEN POT PIE               </t>
  </si>
  <si>
    <t>D95123</t>
  </si>
  <si>
    <t>6/4 LB HOMECHEF NENG CLM CHOWD</t>
  </si>
  <si>
    <t>Line Performance by Product</t>
  </si>
  <si>
    <t>Production Dates: 1/29/23 - 5/20/23</t>
  </si>
  <si>
    <t>Product ID</t>
  </si>
  <si>
    <t>Product</t>
  </si>
  <si>
    <t>Actual Production
Count</t>
  </si>
  <si>
    <t>Uptime
Minutes</t>
  </si>
  <si>
    <t>Unplanned
Downtime
Minutes</t>
  </si>
  <si>
    <t>Planned
Downtime
Minutes</t>
  </si>
  <si>
    <t>Actual
Rate
(Cases/min)</t>
  </si>
  <si>
    <t>Standard Rate
(Cases/min)</t>
  </si>
  <si>
    <t>PR %</t>
  </si>
  <si>
    <t>Eff %</t>
  </si>
  <si>
    <t>Rate Variance</t>
  </si>
  <si>
    <t>Expected
Product
Count</t>
  </si>
  <si>
    <t>Yield 
Losses</t>
  </si>
  <si>
    <t>Lost 
Minutes</t>
  </si>
  <si>
    <t>Roundy's Commissary</t>
  </si>
  <si>
    <t>Deli - Multi Fill</t>
  </si>
  <si>
    <t>Albacore Tuna Salad</t>
  </si>
  <si>
    <t>Bistro Bow Tie Pasta Salad Base</t>
  </si>
  <si>
    <t>BLT Pasta Salad</t>
  </si>
  <si>
    <t>Calico Bean Salad</t>
  </si>
  <si>
    <t>Classic Egg Salad</t>
  </si>
  <si>
    <t>Classic Tuna Salad Spread</t>
  </si>
  <si>
    <t>Combo Bean Salad</t>
  </si>
  <si>
    <t>Creamy Fruit Salad</t>
  </si>
  <si>
    <t>German Yellow Potato Salad</t>
  </si>
  <si>
    <t>Ham Salad</t>
  </si>
  <si>
    <t>Italian Cracked Olive Pasta Salad Base</t>
  </si>
  <si>
    <t>Kroger Ham Salad</t>
  </si>
  <si>
    <t>Kroger Sandwich Spread</t>
  </si>
  <si>
    <t>Macaroni Bulk Salad</t>
  </si>
  <si>
    <t>Neptune Salad</t>
  </si>
  <si>
    <t>None</t>
  </si>
  <si>
    <t>Orecchiette Pasta Salad</t>
  </si>
  <si>
    <t>Raw Beet Red Cabbage Salad</t>
  </si>
  <si>
    <t>Red Cabbage Cranberry</t>
  </si>
  <si>
    <t>Sour Cream Cheddar Mac</t>
  </si>
  <si>
    <t>Sun Garden Pasta Salad</t>
  </si>
  <si>
    <t>Sundried Tomato Kale Salad</t>
  </si>
  <si>
    <t>Sweet Bowtie Pasta Salad</t>
  </si>
  <si>
    <t>Line Totals:</t>
  </si>
  <si>
    <t>Deli -Filler 2</t>
  </si>
  <si>
    <t>American Potato Salad</t>
  </si>
  <si>
    <t>Artisan Mac N Cheese</t>
  </si>
  <si>
    <t>Broccoli Cheese Salad</t>
  </si>
  <si>
    <t>Cheddar Mac N Cheese</t>
  </si>
  <si>
    <t>Classic Yellow Potato Salad</t>
  </si>
  <si>
    <t>Greek Pasta Salad</t>
  </si>
  <si>
    <t>Metro Potato Salad</t>
  </si>
  <si>
    <t>Picnic Potato Salad</t>
  </si>
  <si>
    <t>Presto Pasta Salad</t>
  </si>
  <si>
    <t>Rotini Pasta Salad</t>
  </si>
  <si>
    <t>Rotisserie Chicken Salad</t>
  </si>
  <si>
    <t>Sour Cream Cucumber Salad</t>
  </si>
  <si>
    <t>Stk Hse Potato Salad</t>
  </si>
  <si>
    <t>Deli Orick</t>
  </si>
  <si>
    <t>12 oz. Kroger Chicken Salad</t>
  </si>
  <si>
    <t>12 oz. Kroger Cranberry Pecan Chicken Salad</t>
  </si>
  <si>
    <t>12 oz. Kroger Ham Salad</t>
  </si>
  <si>
    <t>12 oz. Kroger Sandwich Spread</t>
  </si>
  <si>
    <t>Deli Orick 2</t>
  </si>
  <si>
    <t>1# Southern Potato Salad</t>
  </si>
  <si>
    <t>3# Mustard Potato Salad</t>
  </si>
  <si>
    <t>3# Southern Potato Salad</t>
  </si>
  <si>
    <t>Plant Totals:</t>
  </si>
  <si>
    <t>Grand Totals:</t>
  </si>
  <si>
    <t>Print Date:</t>
  </si>
  <si>
    <t>Page -1 of 1</t>
  </si>
  <si>
    <t>ESoup - Viking Bag</t>
  </si>
  <si>
    <t xml:space="preserve"> FARMHOUSE POTATO BACON</t>
  </si>
  <si>
    <t>Beef Mushroom Gravy</t>
  </si>
  <si>
    <t>Creamy Coleslaw Dressing</t>
  </si>
  <si>
    <t>German Dressing</t>
  </si>
  <si>
    <t>Sweet and Sour Dressing</t>
  </si>
  <si>
    <t>Line 1 Soup Bag Line</t>
  </si>
  <si>
    <t>Artisan Cheese Sauce</t>
  </si>
  <si>
    <t>HC Broc Cheddar</t>
  </si>
  <si>
    <t>HC Ckn Noodle</t>
  </si>
  <si>
    <t>HC Creamy Chicken Wild Rice</t>
  </si>
  <si>
    <t>Pot Pie Filling Component</t>
  </si>
  <si>
    <t>RNDY CHICKEN DUMPLING SOUP</t>
  </si>
  <si>
    <t>RNDY Chicken Noodle</t>
  </si>
  <si>
    <t>Line 2 Soup Cup</t>
  </si>
  <si>
    <t>32 oz. Turkey Gravy</t>
  </si>
  <si>
    <t>Boudin Clam Chowder</t>
  </si>
  <si>
    <t>HC Beef Chili 24oz</t>
  </si>
  <si>
    <t>HC Broc cheddar 24oz</t>
  </si>
  <si>
    <t>HC Broccoli cheddar 15oz</t>
  </si>
  <si>
    <t>HC Chicken Dumpling</t>
  </si>
  <si>
    <t>HC CKN Noodle 15oz</t>
  </si>
  <si>
    <t>HC CKN Noodle 24oz</t>
  </si>
  <si>
    <t>HC Creamy Wild Rice 24oz</t>
  </si>
  <si>
    <t>HC Farmhouse 24 oz</t>
  </si>
  <si>
    <t>HC Indian Style Chicken Curry Soup 24 oz.</t>
  </si>
  <si>
    <t>HC Lemon Chicken Couscous 15 oz.</t>
  </si>
  <si>
    <t>HC Pulled Pork Pozole 24 oz.</t>
  </si>
  <si>
    <t>HC Thai Coconut 24oz</t>
  </si>
  <si>
    <t>HC Tomato Bisque 15 oz</t>
  </si>
  <si>
    <t>HC Tomato Bisque 24 oz</t>
  </si>
  <si>
    <t>HC Turkey Gravy</t>
  </si>
  <si>
    <t>Production Dates: 1/29/23 - 2/3/24</t>
  </si>
  <si>
    <t>2 Lane Deli Modern</t>
  </si>
  <si>
    <t>Buffalo Chicken Dip 10 oz.</t>
  </si>
  <si>
    <t>Candied Jalapeno Bacon Dip 12 oz.</t>
  </si>
  <si>
    <t>Margherita Pizza Dip 12 oz.</t>
  </si>
  <si>
    <t>Deli</t>
  </si>
  <si>
    <t>Soup</t>
  </si>
  <si>
    <t>Supreme Sauce</t>
  </si>
  <si>
    <t>32 oz. Beef Chili</t>
  </si>
  <si>
    <t>32 oz. Broccoli Cheese Soup</t>
  </si>
  <si>
    <t>32 oz. Creamy Chicken Wild Rice</t>
  </si>
  <si>
    <t>32 oz. Farmhouse Potato Soup</t>
  </si>
  <si>
    <t>32 oz. HC Chicken Noodle Soup</t>
  </si>
  <si>
    <t>32 oz. Home Chef Tomato Bisque</t>
  </si>
  <si>
    <t>Boudin 24 oz. Chicken Wild Rice</t>
  </si>
  <si>
    <t>Boudin 30 oz. Clam Chowder</t>
  </si>
  <si>
    <t>Boudin 30 oz. Tomato Basil</t>
  </si>
  <si>
    <t>HC Chicken Dumpling 15 oz</t>
  </si>
  <si>
    <t>HC Chicken Dumpling 24 oz.</t>
  </si>
  <si>
    <t>HC Farmhouse 15 oz</t>
  </si>
  <si>
    <t>Production Dates: 1/30/22 - 2/25/23</t>
  </si>
  <si>
    <t>Seafood Pasta Salad</t>
  </si>
  <si>
    <t>Kroger Chicken Salad</t>
  </si>
  <si>
    <t>1# Baked Beans</t>
  </si>
  <si>
    <t>1# Mustard Potato Salad</t>
  </si>
  <si>
    <t>3# Baked Beans</t>
  </si>
  <si>
    <t>Artisian Cheese</t>
  </si>
  <si>
    <t>BROCCOLI CHEDDAR</t>
  </si>
  <si>
    <t>RNDY CREAMY CHCKEN &amp;WILD RICE</t>
  </si>
  <si>
    <t>Turkey Gravy- 2 LB</t>
  </si>
  <si>
    <t xml:space="preserve"> 2 lb gravy</t>
  </si>
  <si>
    <t>RNDY Beef Chili</t>
  </si>
  <si>
    <t>HC Lemon Chicken Couscous 24 oz.</t>
  </si>
  <si>
    <t>HC New England Clam Chowder 15 oz.</t>
  </si>
  <si>
    <t>deli</t>
  </si>
  <si>
    <t>Production Dates: 2/4/24 - 5/25/24</t>
  </si>
  <si>
    <t>12 oz. Buffalo Chicken Salad</t>
  </si>
  <si>
    <t>32 oz. German Dressing</t>
  </si>
  <si>
    <t>Artisan Cheese Sauce Cups</t>
  </si>
  <si>
    <t>Chicken Dumpling Soup 32 oz.</t>
  </si>
  <si>
    <t>HC Black Bean Soup 15 oz.</t>
  </si>
  <si>
    <t>HC Chicken Tortilla Soup 24 oz.</t>
  </si>
  <si>
    <t>HC Lasagna Soup 15 oz.</t>
  </si>
  <si>
    <t>HC Minestrone 24 oz.</t>
  </si>
  <si>
    <t>HC Thai Coconut 15oz</t>
  </si>
  <si>
    <t>Production Dates: 2/4/24 - 8/17/24</t>
  </si>
  <si>
    <t>Deli Modern</t>
  </si>
  <si>
    <t>Deli Multivac 1</t>
  </si>
  <si>
    <t>Potato Pancakes</t>
  </si>
  <si>
    <t>Deli Multivac 2</t>
  </si>
  <si>
    <t>Deli Oric 1</t>
  </si>
  <si>
    <t>Deli Oric 2</t>
  </si>
  <si>
    <t>Soup Modern</t>
  </si>
  <si>
    <t>32 oz.  Chicken Pot Pie Filling</t>
  </si>
  <si>
    <t>D95766</t>
  </si>
  <si>
    <t>8/15OZ HOME CHEF AUTUMN SQUASH</t>
  </si>
  <si>
    <t>D95787</t>
  </si>
  <si>
    <t>8/15OZ HMCHF HS BF CNTRY VEGSP</t>
  </si>
  <si>
    <t>D95789</t>
  </si>
  <si>
    <t>8/24OZ HMCHEF CRMY CHCK&amp;W RICE</t>
  </si>
  <si>
    <t>D95215</t>
  </si>
  <si>
    <t xml:space="preserve">12/16OZ KRO PPYSD VIN PST SLD </t>
  </si>
  <si>
    <t>D95216</t>
  </si>
  <si>
    <t xml:space="preserve">12/16OZ KRO GREEK PASTA SALAD </t>
  </si>
  <si>
    <t>D95195</t>
  </si>
  <si>
    <t>8/32OZ HMCF WHITE CHICKEN CHIL</t>
  </si>
  <si>
    <t>D95106</t>
  </si>
  <si>
    <t xml:space="preserve">8/48OZ MF LOAD BK POTATO SOUP </t>
  </si>
  <si>
    <t>D66160</t>
  </si>
  <si>
    <t xml:space="preserve">2/5LB RNDY CREAMY FRUIT SALAD </t>
  </si>
  <si>
    <t>D66161</t>
  </si>
  <si>
    <t xml:space="preserve">2/5LB RNDY TUNA SALAD SPREAD  </t>
  </si>
  <si>
    <t>D66164</t>
  </si>
  <si>
    <t xml:space="preserve">2/5LB RNDY NEPTUNE SALAD      </t>
  </si>
  <si>
    <t>D66165</t>
  </si>
  <si>
    <t>2/5LB RNDY BISTRO BOWTIE PASTA</t>
  </si>
  <si>
    <t>D66167</t>
  </si>
  <si>
    <t>2/5LB RNDY CUCMBER SOUR CRM SL</t>
  </si>
  <si>
    <t>D95972</t>
  </si>
  <si>
    <t xml:space="preserve">8/15OZ HMCHF HS BF CTRYVGSOUP </t>
  </si>
  <si>
    <t>D95973</t>
  </si>
  <si>
    <t>8/15OZ HOME CHEF AUTMN SQSH SP</t>
  </si>
  <si>
    <t>Production Dates: 2/4/24 - 11/9/24</t>
  </si>
  <si>
    <t>RCK Foods</t>
  </si>
  <si>
    <t>1# Garden Pasta Salad</t>
  </si>
  <si>
    <t>1# Greek Pasta Salad</t>
  </si>
  <si>
    <t>HC Autumn Squash Soup</t>
  </si>
  <si>
    <t>HC Beef and Country Vegetable Soup</t>
  </si>
  <si>
    <t>Home Chef White Chicken Chili</t>
  </si>
  <si>
    <t>Soup Rovema</t>
  </si>
  <si>
    <t>CHECK</t>
  </si>
  <si>
    <t>D31096</t>
  </si>
  <si>
    <t xml:space="preserve">6/16OZ HC CHICKEN POT PIE     </t>
  </si>
  <si>
    <t>DOS</t>
  </si>
  <si>
    <t>LINE</t>
  </si>
  <si>
    <t>Plant</t>
  </si>
  <si>
    <t>Current Schedule Wkly Hours</t>
  </si>
  <si>
    <t>Max Schedule Wkly Hours</t>
  </si>
  <si>
    <t>Days/Week Sched</t>
  </si>
  <si>
    <t>714 RCK</t>
  </si>
  <si>
    <t>Soups</t>
  </si>
  <si>
    <t>Plant Standards Report</t>
  </si>
  <si>
    <t xml:space="preserve">Line Performance By Product </t>
  </si>
  <si>
    <t xml:space="preserve">Plant:  </t>
  </si>
  <si>
    <t>Date Range:</t>
  </si>
  <si>
    <t>Q4</t>
  </si>
  <si>
    <t>Period Range:</t>
  </si>
  <si>
    <t>Pd 1-13 2024</t>
  </si>
  <si>
    <t>PR Calcs</t>
  </si>
  <si>
    <t>Eff Calcs</t>
  </si>
  <si>
    <t>Line Name</t>
  </si>
  <si>
    <t>Production Units</t>
  </si>
  <si>
    <t>Production Count</t>
  </si>
  <si>
    <t>Uptime</t>
  </si>
  <si>
    <t>Unplanned Downtime</t>
  </si>
  <si>
    <t>Planned Downtime</t>
  </si>
  <si>
    <t>Actual Rate</t>
  </si>
  <si>
    <t>Eff</t>
  </si>
  <si>
    <t>Calculated Standard Rate</t>
  </si>
  <si>
    <t>PR @ Actual Rate</t>
  </si>
  <si>
    <t>PR Diff Current vs Actual Rate</t>
  </si>
  <si>
    <t>Eff @ Actual Rate</t>
  </si>
  <si>
    <t>Eff Diff Current vs Actual Rate</t>
  </si>
  <si>
    <t>Prop Std Rate</t>
  </si>
  <si>
    <t>PR @ Prop Std Rate</t>
  </si>
  <si>
    <t>PR Diff Current vs Prop Rate</t>
  </si>
  <si>
    <t>Eff @ Prop Std Rate</t>
  </si>
  <si>
    <t>Eff Diff Current vs Prop Rate</t>
  </si>
  <si>
    <t>Control Point</t>
  </si>
  <si>
    <t>Contol Point Mfg Recommended Speed</t>
  </si>
  <si>
    <t>Constraint</t>
  </si>
  <si>
    <t>Constraint Mfg Recommended Speed</t>
  </si>
  <si>
    <t>Std Prod @ Actual Rate</t>
  </si>
  <si>
    <t>Std Prod @ Prop Std</t>
  </si>
  <si>
    <t>Weighted Avg Curr Std</t>
  </si>
  <si>
    <t>Weighted Avg Prop Std</t>
  </si>
  <si>
    <t>Weighted Avg @ Actual Rate</t>
  </si>
  <si>
    <t>Production</t>
  </si>
  <si>
    <t>UnplannedDT</t>
  </si>
  <si>
    <t>PlannedDT</t>
  </si>
  <si>
    <t>Expected Product Count</t>
  </si>
  <si>
    <t>Yield Losses</t>
  </si>
  <si>
    <t>Lost Minutes</t>
  </si>
  <si>
    <t>Recap</t>
  </si>
  <si>
    <t>Plant total</t>
  </si>
  <si>
    <t>Subtotals</t>
  </si>
  <si>
    <t>h</t>
  </si>
  <si>
    <t>C</t>
  </si>
  <si>
    <t>D</t>
  </si>
  <si>
    <t>check</t>
  </si>
  <si>
    <t>RCK</t>
  </si>
  <si>
    <t>Q1</t>
  </si>
  <si>
    <t>Pd 1-3 2025</t>
  </si>
  <si>
    <t>PR GP</t>
  </si>
  <si>
    <t>D95140</t>
  </si>
  <si>
    <t xml:space="preserve">8/24OZ HMCF TOM BISQUE SOUP   </t>
  </si>
  <si>
    <t>D95141</t>
  </si>
  <si>
    <t xml:space="preserve">8/15OZ HMCF TOM BISQUE SOUP   </t>
  </si>
  <si>
    <t>D95142</t>
  </si>
  <si>
    <t>8/24OZ HMCF CHICKEN NOODLE SOU</t>
  </si>
  <si>
    <t>D95143</t>
  </si>
  <si>
    <t>8/15OZ HMCF CHICKEN NOODLE SOU</t>
  </si>
  <si>
    <t>D95144</t>
  </si>
  <si>
    <t xml:space="preserve">8/24OZ HMCF CHD BROC SOUP     </t>
  </si>
  <si>
    <t>D95145</t>
  </si>
  <si>
    <t xml:space="preserve">8/15OZ HMCF CHD BROC SOUP     </t>
  </si>
  <si>
    <t>D95146</t>
  </si>
  <si>
    <t xml:space="preserve">8/15OZ HMCF FRMHS LD POT SOUP </t>
  </si>
  <si>
    <t>D95147</t>
  </si>
  <si>
    <t xml:space="preserve">8/24OZ HMCF FRMHS LD POT SOUP </t>
  </si>
  <si>
    <t>D95148</t>
  </si>
  <si>
    <t xml:space="preserve">8/15OZ HMCF CHEESEBURGER SOUP </t>
  </si>
  <si>
    <t/>
  </si>
  <si>
    <t>HC Cheeseburger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</si>
</sst>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#,##0.0"/>
    <numFmt numFmtId="167" formatCode="0.00000000000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9" fillId="0" borderId="0">
      <alignment vertical="top"/>
    </xf>
    <xf numFmtId="0" fontId="11" fillId="0" borderId="0"/>
    <xf numFmtId="9" fontId="3" fillId="0" borderId="0" applyFont="0" applyFill="0" applyBorder="0" applyAlignment="0" applyProtection="0"/>
    <xf numFmtId="0" fontId="9" fillId="0" borderId="0">
      <alignment vertical="top"/>
    </xf>
    <xf numFmtId="0" fontId="18" fillId="0" borderId="0">
      <alignment vertical="top"/>
    </xf>
    <xf numFmtId="0" fontId="20" fillId="0" borderId="0">
      <alignment vertical="top"/>
    </xf>
    <xf numFmtId="0" fontId="9" fillId="0" borderId="0">
      <alignment vertical="top"/>
    </xf>
    <xf numFmtId="0" fontId="3" fillId="0" borderId="0">
      <alignment vertical="top"/>
    </xf>
    <xf numFmtId="43" fontId="3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3" fontId="6" fillId="0" borderId="1" xfId="0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8" fillId="0" borderId="0" xfId="2" applyFont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8" fillId="0" borderId="0" xfId="3" applyNumberFormat="1" applyFont="1" applyAlignment="1" applyProtection="1">
      <alignment horizontal="center" vertical="center"/>
      <protection locked="0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0" fontId="5" fillId="0" borderId="0" xfId="1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9" fontId="6" fillId="2" borderId="0" xfId="1" applyFont="1" applyFill="1" applyAlignment="1" applyProtection="1">
      <alignment horizontal="center"/>
      <protection locked="0"/>
    </xf>
    <xf numFmtId="165" fontId="6" fillId="2" borderId="0" xfId="0" applyNumberFormat="1" applyFont="1" applyFill="1" applyAlignment="1" applyProtection="1">
      <alignment horizontal="center"/>
      <protection locked="0"/>
    </xf>
    <xf numFmtId="10" fontId="6" fillId="2" borderId="1" xfId="1" applyNumberFormat="1" applyFont="1" applyFill="1" applyBorder="1" applyAlignment="1" applyProtection="1">
      <alignment horizontal="center"/>
      <protection locked="0"/>
    </xf>
    <xf numFmtId="0" fontId="8" fillId="2" borderId="1" xfId="2" applyFont="1" applyFill="1" applyBorder="1" applyAlignment="1" applyProtection="1">
      <alignment horizontal="center" vertical="center"/>
      <protection locked="0"/>
    </xf>
    <xf numFmtId="3" fontId="0" fillId="2" borderId="0" xfId="0" applyNumberFormat="1" applyFill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10" fontId="0" fillId="2" borderId="0" xfId="0" applyNumberFormat="1" applyFill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9" fillId="0" borderId="0" xfId="4">
      <alignment vertical="top"/>
    </xf>
    <xf numFmtId="14" fontId="9" fillId="0" borderId="0" xfId="4" applyNumberFormat="1">
      <alignment vertical="top"/>
    </xf>
    <xf numFmtId="166" fontId="9" fillId="0" borderId="0" xfId="4" applyNumberFormat="1">
      <alignment vertical="top"/>
    </xf>
    <xf numFmtId="1" fontId="9" fillId="0" borderId="0" xfId="4" applyNumberFormat="1">
      <alignment vertical="top"/>
    </xf>
    <xf numFmtId="0" fontId="9" fillId="0" borderId="0" xfId="4" applyAlignment="1">
      <alignment vertical="top" wrapText="1"/>
    </xf>
    <xf numFmtId="0" fontId="10" fillId="4" borderId="2" xfId="0" applyFont="1" applyFill="1" applyBorder="1"/>
    <xf numFmtId="0" fontId="10" fillId="0" borderId="2" xfId="0" applyFont="1" applyBorder="1"/>
    <xf numFmtId="0" fontId="10" fillId="0" borderId="0" xfId="0" applyFont="1"/>
    <xf numFmtId="0" fontId="10" fillId="4" borderId="3" xfId="0" applyFont="1" applyFill="1" applyBorder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3" fontId="12" fillId="0" borderId="0" xfId="5" applyNumberFormat="1" applyFont="1" applyAlignment="1">
      <alignment horizontal="center" vertical="center"/>
    </xf>
    <xf numFmtId="164" fontId="13" fillId="5" borderId="0" xfId="0" applyNumberFormat="1" applyFont="1" applyFill="1" applyAlignment="1">
      <alignment horizontal="left" vertical="center"/>
    </xf>
    <xf numFmtId="167" fontId="14" fillId="6" borderId="0" xfId="0" applyNumberFormat="1" applyFont="1" applyFill="1"/>
    <xf numFmtId="0" fontId="15" fillId="6" borderId="0" xfId="0" applyFont="1" applyFill="1"/>
    <xf numFmtId="0" fontId="14" fillId="6" borderId="0" xfId="0" applyFont="1" applyFill="1" applyAlignment="1">
      <alignment horizontal="left"/>
    </xf>
    <xf numFmtId="3" fontId="14" fillId="6" borderId="0" xfId="0" applyNumberFormat="1" applyFont="1" applyFill="1"/>
    <xf numFmtId="165" fontId="14" fillId="6" borderId="0" xfId="0" applyNumberFormat="1" applyFont="1" applyFill="1"/>
    <xf numFmtId="2" fontId="14" fillId="6" borderId="0" xfId="0" applyNumberFormat="1" applyFont="1" applyFill="1"/>
    <xf numFmtId="164" fontId="16" fillId="6" borderId="0" xfId="6" applyNumberFormat="1" applyFont="1" applyFill="1" applyBorder="1" applyAlignment="1">
      <alignment horizontal="right"/>
    </xf>
    <xf numFmtId="166" fontId="9" fillId="0" borderId="0" xfId="7" applyNumberFormat="1">
      <alignment vertical="top"/>
    </xf>
    <xf numFmtId="0" fontId="9" fillId="0" borderId="0" xfId="7">
      <alignment vertical="top"/>
    </xf>
    <xf numFmtId="4" fontId="14" fillId="6" borderId="0" xfId="0" applyNumberFormat="1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/>
    <xf numFmtId="9" fontId="0" fillId="0" borderId="0" xfId="1" applyFont="1" applyAlignment="1">
      <alignment horizontal="center"/>
    </xf>
    <xf numFmtId="0" fontId="18" fillId="0" borderId="0" xfId="8">
      <alignment vertical="top"/>
    </xf>
    <xf numFmtId="14" fontId="18" fillId="0" borderId="0" xfId="8" applyNumberFormat="1">
      <alignment vertical="top"/>
    </xf>
    <xf numFmtId="166" fontId="18" fillId="0" borderId="0" xfId="8" applyNumberFormat="1">
      <alignment vertical="top"/>
    </xf>
    <xf numFmtId="1" fontId="18" fillId="0" borderId="0" xfId="8" applyNumberFormat="1">
      <alignment vertical="top"/>
    </xf>
    <xf numFmtId="0" fontId="18" fillId="0" borderId="0" xfId="8" applyAlignment="1">
      <alignment vertical="top" wrapText="1"/>
    </xf>
    <xf numFmtId="0" fontId="19" fillId="0" borderId="2" xfId="0" applyFont="1" applyBorder="1"/>
    <xf numFmtId="0" fontId="19" fillId="0" borderId="0" xfId="0" applyFont="1"/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0" fillId="0" borderId="0" xfId="9">
      <alignment vertical="top"/>
    </xf>
    <xf numFmtId="1" fontId="20" fillId="0" borderId="0" xfId="9" applyNumberFormat="1">
      <alignment vertical="top"/>
    </xf>
    <xf numFmtId="166" fontId="20" fillId="0" borderId="0" xfId="9" applyNumberFormat="1">
      <alignment vertical="top"/>
    </xf>
    <xf numFmtId="14" fontId="20" fillId="0" borderId="0" xfId="9" applyNumberFormat="1">
      <alignment vertical="top"/>
    </xf>
    <xf numFmtId="0" fontId="20" fillId="0" borderId="0" xfId="9" applyAlignment="1">
      <alignment vertical="top" wrapText="1"/>
    </xf>
    <xf numFmtId="0" fontId="2" fillId="0" borderId="2" xfId="0" applyFont="1" applyBorder="1"/>
    <xf numFmtId="0" fontId="2" fillId="0" borderId="0" xfId="0" applyFont="1"/>
    <xf numFmtId="0" fontId="9" fillId="7" borderId="0" xfId="4" applyFill="1">
      <alignment vertical="top"/>
    </xf>
    <xf numFmtId="0" fontId="21" fillId="0" borderId="0" xfId="4" applyFont="1">
      <alignment vertical="top"/>
    </xf>
    <xf numFmtId="0" fontId="21" fillId="0" borderId="0" xfId="10" applyFont="1" applyAlignment="1">
      <alignment vertical="top" wrapText="1"/>
    </xf>
    <xf numFmtId="0" fontId="21" fillId="7" borderId="0" xfId="10" applyFont="1" applyFill="1" applyAlignment="1">
      <alignment vertical="top" wrapText="1"/>
    </xf>
    <xf numFmtId="166" fontId="9" fillId="7" borderId="0" xfId="4" applyNumberFormat="1" applyFill="1">
      <alignment vertical="top"/>
    </xf>
    <xf numFmtId="0" fontId="21" fillId="8" borderId="0" xfId="4" applyFont="1" applyFill="1">
      <alignment vertical="top"/>
    </xf>
    <xf numFmtId="166" fontId="21" fillId="8" borderId="0" xfId="4" applyNumberFormat="1" applyFont="1" applyFill="1">
      <alignment vertical="top"/>
    </xf>
    <xf numFmtId="166" fontId="21" fillId="7" borderId="0" xfId="4" applyNumberFormat="1" applyFont="1" applyFill="1">
      <alignment vertical="top"/>
    </xf>
    <xf numFmtId="0" fontId="9" fillId="8" borderId="0" xfId="4" applyFill="1">
      <alignment vertical="top"/>
    </xf>
    <xf numFmtId="166" fontId="9" fillId="8" borderId="0" xfId="4" applyNumberFormat="1" applyFill="1">
      <alignment vertical="top"/>
    </xf>
    <xf numFmtId="0" fontId="0" fillId="7" borderId="0" xfId="0" applyFill="1" applyAlignment="1">
      <alignment vertical="top"/>
    </xf>
    <xf numFmtId="166" fontId="0" fillId="7" borderId="0" xfId="0" applyNumberFormat="1" applyFill="1" applyAlignment="1">
      <alignment vertical="top"/>
    </xf>
    <xf numFmtId="0" fontId="2" fillId="0" borderId="0" xfId="0" applyFont="1" applyAlignment="1">
      <alignment vertical="top"/>
    </xf>
    <xf numFmtId="166" fontId="2" fillId="7" borderId="0" xfId="0" applyNumberFormat="1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21" fillId="7" borderId="0" xfId="4" applyFont="1" applyFill="1">
      <alignment vertical="top"/>
    </xf>
    <xf numFmtId="0" fontId="20" fillId="7" borderId="0" xfId="9" applyFill="1">
      <alignment vertical="top"/>
    </xf>
    <xf numFmtId="0" fontId="22" fillId="9" borderId="4" xfId="0" applyFont="1" applyFill="1" applyBorder="1"/>
    <xf numFmtId="0" fontId="22" fillId="9" borderId="5" xfId="0" applyFont="1" applyFill="1" applyBorder="1"/>
    <xf numFmtId="0" fontId="22" fillId="9" borderId="6" xfId="0" applyFont="1" applyFill="1" applyBorder="1"/>
    <xf numFmtId="0" fontId="0" fillId="0" borderId="4" xfId="0" applyBorder="1"/>
    <xf numFmtId="3" fontId="0" fillId="0" borderId="4" xfId="0" applyNumberFormat="1" applyBorder="1"/>
    <xf numFmtId="2" fontId="0" fillId="0" borderId="4" xfId="0" applyNumberFormat="1" applyBorder="1"/>
    <xf numFmtId="1" fontId="0" fillId="0" borderId="4" xfId="0" applyNumberFormat="1" applyBorder="1"/>
    <xf numFmtId="3" fontId="0" fillId="0" borderId="6" xfId="0" applyNumberFormat="1" applyBorder="1"/>
    <xf numFmtId="0" fontId="0" fillId="0" borderId="6" xfId="0" applyBorder="1"/>
    <xf numFmtId="0" fontId="0" fillId="0" borderId="5" xfId="0" applyBorder="1"/>
    <xf numFmtId="3" fontId="0" fillId="0" borderId="5" xfId="0" applyNumberFormat="1" applyBorder="1"/>
    <xf numFmtId="2" fontId="0" fillId="0" borderId="5" xfId="0" applyNumberFormat="1" applyBorder="1"/>
    <xf numFmtId="1" fontId="0" fillId="0" borderId="5" xfId="0" applyNumberFormat="1" applyBorder="1"/>
    <xf numFmtId="0" fontId="9" fillId="10" borderId="0" xfId="4" applyFill="1">
      <alignment vertical="top"/>
    </xf>
    <xf numFmtId="0" fontId="23" fillId="6" borderId="0" xfId="11" applyFont="1" applyFill="1" applyAlignment="1"/>
    <xf numFmtId="0" fontId="24" fillId="6" borderId="0" xfId="11" applyFont="1" applyFill="1" applyAlignment="1">
      <alignment horizontal="left"/>
    </xf>
    <xf numFmtId="0" fontId="24" fillId="6" borderId="0" xfId="11" applyFont="1" applyFill="1" applyAlignment="1"/>
    <xf numFmtId="0" fontId="25" fillId="6" borderId="0" xfId="11" applyFont="1" applyFill="1" applyAlignment="1">
      <alignment horizontal="left"/>
    </xf>
    <xf numFmtId="0" fontId="14" fillId="6" borderId="0" xfId="11" applyFont="1" applyFill="1" applyAlignment="1"/>
    <xf numFmtId="164" fontId="14" fillId="6" borderId="0" xfId="6" applyNumberFormat="1" applyFont="1" applyFill="1" applyBorder="1"/>
    <xf numFmtId="0" fontId="14" fillId="6" borderId="0" xfId="11" applyFont="1" applyFill="1" applyAlignment="1">
      <alignment horizontal="center"/>
    </xf>
    <xf numFmtId="4" fontId="14" fillId="6" borderId="0" xfId="11" applyNumberFormat="1" applyFont="1" applyFill="1" applyAlignment="1"/>
    <xf numFmtId="0" fontId="26" fillId="11" borderId="0" xfId="12" applyNumberFormat="1" applyFont="1" applyFill="1" applyBorder="1" applyAlignment="1">
      <alignment horizontal="right" vertical="top" readingOrder="1"/>
    </xf>
    <xf numFmtId="0" fontId="27" fillId="6" borderId="7" xfId="11" applyFont="1" applyFill="1" applyBorder="1" applyAlignment="1">
      <alignment horizontal="center"/>
    </xf>
    <xf numFmtId="0" fontId="26" fillId="11" borderId="0" xfId="12" applyNumberFormat="1" applyFont="1" applyFill="1" applyBorder="1" applyAlignment="1">
      <alignment horizontal="left" vertical="top" readingOrder="1"/>
    </xf>
    <xf numFmtId="0" fontId="28" fillId="6" borderId="7" xfId="11" applyFont="1" applyFill="1" applyBorder="1" applyAlignment="1">
      <alignment horizontal="center"/>
    </xf>
    <xf numFmtId="0" fontId="28" fillId="6" borderId="0" xfId="11" applyFont="1" applyFill="1" applyAlignment="1">
      <alignment horizontal="center"/>
    </xf>
    <xf numFmtId="0" fontId="23" fillId="6" borderId="0" xfId="11" applyFont="1" applyFill="1" applyAlignment="1">
      <alignment horizontal="right"/>
    </xf>
    <xf numFmtId="164" fontId="14" fillId="6" borderId="0" xfId="11" applyNumberFormat="1" applyFont="1" applyFill="1" applyAlignment="1"/>
    <xf numFmtId="4" fontId="14" fillId="6" borderId="0" xfId="11" applyNumberFormat="1" applyFont="1" applyFill="1" applyAlignment="1">
      <alignment horizontal="center"/>
    </xf>
    <xf numFmtId="0" fontId="14" fillId="6" borderId="0" xfId="11" applyFont="1" applyFill="1" applyAlignment="1">
      <alignment horizontal="left"/>
    </xf>
    <xf numFmtId="0" fontId="14" fillId="12" borderId="0" xfId="11" applyFont="1" applyFill="1" applyAlignment="1"/>
    <xf numFmtId="0" fontId="14" fillId="13" borderId="1" xfId="11" applyFont="1" applyFill="1" applyBorder="1" applyAlignment="1">
      <alignment horizontal="center" vertical="center" wrapText="1"/>
    </xf>
    <xf numFmtId="0" fontId="16" fillId="13" borderId="1" xfId="11" applyFont="1" applyFill="1" applyBorder="1" applyAlignment="1">
      <alignment horizontal="center" vertical="center" wrapText="1"/>
    </xf>
    <xf numFmtId="164" fontId="16" fillId="13" borderId="1" xfId="11" applyNumberFormat="1" applyFont="1" applyFill="1" applyBorder="1" applyAlignment="1">
      <alignment horizontal="center" vertical="center" wrapText="1"/>
    </xf>
    <xf numFmtId="4" fontId="14" fillId="13" borderId="1" xfId="11" applyNumberFormat="1" applyFont="1" applyFill="1" applyBorder="1" applyAlignment="1">
      <alignment horizontal="center" vertical="center" wrapText="1"/>
    </xf>
    <xf numFmtId="0" fontId="14" fillId="6" borderId="0" xfId="11" applyFont="1" applyFill="1" applyAlignment="1">
      <alignment horizontal="left" vertical="center" wrapText="1"/>
    </xf>
    <xf numFmtId="0" fontId="14" fillId="12" borderId="1" xfId="11" applyFont="1" applyFill="1" applyBorder="1" applyAlignment="1">
      <alignment horizontal="left" vertical="center" wrapText="1"/>
    </xf>
    <xf numFmtId="0" fontId="21" fillId="0" borderId="11" xfId="11" applyFont="1" applyBorder="1">
      <alignment vertical="top"/>
    </xf>
    <xf numFmtId="0" fontId="21" fillId="0" borderId="1" xfId="11" applyFont="1" applyBorder="1">
      <alignment vertical="top"/>
    </xf>
    <xf numFmtId="0" fontId="21" fillId="0" borderId="1" xfId="11" applyFont="1" applyBorder="1" applyAlignment="1">
      <alignment horizontal="center" vertical="top"/>
    </xf>
    <xf numFmtId="0" fontId="14" fillId="12" borderId="0" xfId="11" applyFont="1" applyFill="1" applyAlignment="1">
      <alignment horizontal="left" vertical="center" wrapText="1"/>
    </xf>
    <xf numFmtId="0" fontId="14" fillId="14" borderId="0" xfId="11" applyFont="1" applyFill="1" applyAlignment="1"/>
    <xf numFmtId="0" fontId="16" fillId="6" borderId="0" xfId="11" applyFont="1" applyFill="1" applyAlignment="1">
      <alignment horizontal="center" vertical="center" wrapText="1"/>
    </xf>
    <xf numFmtId="0" fontId="16" fillId="6" borderId="0" xfId="11" applyFont="1" applyFill="1" applyAlignment="1">
      <alignment horizontal="left" vertical="center" wrapText="1"/>
    </xf>
    <xf numFmtId="164" fontId="16" fillId="6" borderId="0" xfId="11" applyNumberFormat="1" applyFont="1" applyFill="1" applyAlignment="1">
      <alignment horizontal="center" vertical="center" wrapText="1"/>
    </xf>
    <xf numFmtId="0" fontId="14" fillId="6" borderId="0" xfId="11" applyFont="1" applyFill="1" applyAlignment="1">
      <alignment horizontal="center" vertical="center" wrapText="1"/>
    </xf>
    <xf numFmtId="4" fontId="14" fillId="6" borderId="0" xfId="11" applyNumberFormat="1" applyFont="1" applyFill="1" applyAlignment="1">
      <alignment horizontal="left" vertical="center" wrapText="1"/>
    </xf>
    <xf numFmtId="0" fontId="14" fillId="10" borderId="1" xfId="11" applyFont="1" applyFill="1" applyBorder="1" applyAlignment="1">
      <alignment horizontal="left" vertical="center" wrapText="1"/>
    </xf>
    <xf numFmtId="0" fontId="3" fillId="0" borderId="0" xfId="11">
      <alignment vertical="top"/>
    </xf>
    <xf numFmtId="3" fontId="14" fillId="15" borderId="0" xfId="11" applyNumberFormat="1" applyFont="1" applyFill="1" applyAlignment="1"/>
    <xf numFmtId="166" fontId="14" fillId="15" borderId="0" xfId="11" applyNumberFormat="1" applyFont="1" applyFill="1" applyAlignment="1"/>
    <xf numFmtId="165" fontId="14" fillId="6" borderId="0" xfId="11" applyNumberFormat="1" applyFont="1" applyFill="1" applyAlignment="1"/>
    <xf numFmtId="4" fontId="14" fillId="16" borderId="0" xfId="11" applyNumberFormat="1" applyFont="1" applyFill="1" applyAlignment="1"/>
    <xf numFmtId="164" fontId="14" fillId="15" borderId="0" xfId="6" applyNumberFormat="1" applyFont="1" applyFill="1" applyBorder="1"/>
    <xf numFmtId="2" fontId="14" fillId="6" borderId="0" xfId="11" applyNumberFormat="1" applyFont="1" applyFill="1" applyAlignment="1"/>
    <xf numFmtId="2" fontId="14" fillId="17" borderId="0" xfId="11" applyNumberFormat="1" applyFont="1" applyFill="1" applyAlignment="1"/>
    <xf numFmtId="0" fontId="14" fillId="12" borderId="1" xfId="11" applyFont="1" applyFill="1" applyBorder="1" applyAlignment="1"/>
    <xf numFmtId="166" fontId="3" fillId="0" borderId="0" xfId="11" applyNumberFormat="1">
      <alignment vertical="top"/>
    </xf>
    <xf numFmtId="0" fontId="15" fillId="6" borderId="0" xfId="11" applyFont="1" applyFill="1" applyAlignment="1"/>
    <xf numFmtId="0" fontId="15" fillId="18" borderId="0" xfId="11" applyFont="1" applyFill="1" applyAlignment="1"/>
    <xf numFmtId="3" fontId="15" fillId="6" borderId="0" xfId="11" applyNumberFormat="1" applyFont="1" applyFill="1" applyAlignment="1"/>
    <xf numFmtId="165" fontId="15" fillId="6" borderId="0" xfId="11" applyNumberFormat="1" applyFont="1" applyFill="1" applyAlignment="1"/>
    <xf numFmtId="0" fontId="15" fillId="0" borderId="0" xfId="11" applyFont="1" applyAlignment="1"/>
    <xf numFmtId="164" fontId="29" fillId="6" borderId="0" xfId="6" applyNumberFormat="1" applyFont="1" applyFill="1" applyBorder="1" applyAlignment="1">
      <alignment horizontal="right"/>
    </xf>
    <xf numFmtId="2" fontId="15" fillId="6" borderId="0" xfId="11" applyNumberFormat="1" applyFont="1" applyFill="1" applyAlignment="1"/>
    <xf numFmtId="164" fontId="15" fillId="0" borderId="0" xfId="6" applyNumberFormat="1" applyFont="1" applyBorder="1" applyAlignment="1">
      <alignment horizontal="right"/>
    </xf>
    <xf numFmtId="164" fontId="15" fillId="6" borderId="0" xfId="6" applyNumberFormat="1" applyFont="1" applyFill="1" applyBorder="1"/>
    <xf numFmtId="164" fontId="15" fillId="6" borderId="0" xfId="6" applyNumberFormat="1" applyFont="1" applyFill="1" applyBorder="1" applyAlignment="1">
      <alignment horizontal="right"/>
    </xf>
    <xf numFmtId="4" fontId="15" fillId="0" borderId="0" xfId="11" applyNumberFormat="1" applyFont="1" applyAlignment="1"/>
    <xf numFmtId="0" fontId="14" fillId="19" borderId="1" xfId="11" applyFont="1" applyFill="1" applyBorder="1" applyAlignment="1"/>
    <xf numFmtId="165" fontId="29" fillId="6" borderId="0" xfId="11" applyNumberFormat="1" applyFont="1" applyFill="1" applyAlignment="1">
      <alignment horizontal="right"/>
    </xf>
    <xf numFmtId="4" fontId="15" fillId="6" borderId="0" xfId="11" applyNumberFormat="1" applyFont="1" applyFill="1" applyAlignment="1"/>
    <xf numFmtId="0" fontId="14" fillId="10" borderId="1" xfId="11" applyFont="1" applyFill="1" applyBorder="1" applyAlignment="1"/>
    <xf numFmtId="0" fontId="15" fillId="6" borderId="0" xfId="11" applyFont="1" applyFill="1" applyAlignment="1">
      <alignment horizontal="center"/>
    </xf>
    <xf numFmtId="164" fontId="14" fillId="6" borderId="0" xfId="6" quotePrefix="1" applyNumberFormat="1" applyFont="1" applyFill="1" applyBorder="1"/>
    <xf numFmtId="1" fontId="15" fillId="6" borderId="0" xfId="11" applyNumberFormat="1" applyFont="1" applyFill="1" applyAlignment="1"/>
    <xf numFmtId="0" fontId="15" fillId="6" borderId="0" xfId="11" applyFont="1" applyFill="1" applyAlignment="1">
      <alignment horizontal="left"/>
    </xf>
    <xf numFmtId="3" fontId="14" fillId="6" borderId="0" xfId="11" applyNumberFormat="1" applyFont="1" applyFill="1" applyAlignment="1"/>
    <xf numFmtId="2" fontId="14" fillId="16" borderId="0" xfId="11" applyNumberFormat="1" applyFont="1" applyFill="1" applyAlignment="1"/>
    <xf numFmtId="164" fontId="14" fillId="20" borderId="0" xfId="6" applyNumberFormat="1" applyFont="1" applyFill="1" applyBorder="1"/>
    <xf numFmtId="2" fontId="14" fillId="20" borderId="0" xfId="6" applyNumberFormat="1" applyFont="1" applyFill="1" applyBorder="1" applyAlignment="1"/>
    <xf numFmtId="164" fontId="16" fillId="20" borderId="0" xfId="6" applyNumberFormat="1" applyFont="1" applyFill="1" applyBorder="1" applyAlignment="1">
      <alignment horizontal="right"/>
    </xf>
    <xf numFmtId="2" fontId="14" fillId="20" borderId="0" xfId="11" applyNumberFormat="1" applyFont="1" applyFill="1" applyAlignment="1"/>
    <xf numFmtId="164" fontId="14" fillId="0" borderId="0" xfId="6" applyNumberFormat="1" applyFont="1" applyBorder="1" applyAlignment="1">
      <alignment horizontal="right"/>
    </xf>
    <xf numFmtId="164" fontId="14" fillId="6" borderId="0" xfId="6" applyNumberFormat="1" applyFont="1" applyFill="1" applyBorder="1" applyAlignment="1">
      <alignment horizontal="right"/>
    </xf>
    <xf numFmtId="1" fontId="14" fillId="6" borderId="0" xfId="11" applyNumberFormat="1" applyFont="1" applyFill="1" applyAlignment="1"/>
    <xf numFmtId="166" fontId="0" fillId="10" borderId="0" xfId="0" applyNumberFormat="1" applyFill="1" applyAlignment="1">
      <alignment vertical="top"/>
    </xf>
    <xf numFmtId="0" fontId="21" fillId="10" borderId="0" xfId="0" applyFont="1" applyFill="1" applyAlignment="1">
      <alignment vertical="top"/>
    </xf>
    <xf numFmtId="166" fontId="21" fillId="10" borderId="0" xfId="0" applyNumberFormat="1" applyFont="1" applyFill="1" applyAlignment="1">
      <alignment vertical="top"/>
    </xf>
    <xf numFmtId="0" fontId="0" fillId="10" borderId="0" xfId="0" applyFill="1" applyAlignment="1">
      <alignment vertical="top"/>
    </xf>
    <xf numFmtId="10" fontId="14" fillId="6" borderId="0" xfId="1" applyNumberFormat="1" applyFont="1" applyFill="1" applyAlignment="1"/>
    <xf numFmtId="10" fontId="14" fillId="6" borderId="0" xfId="11" applyNumberFormat="1" applyFont="1" applyFill="1" applyAlignment="1"/>
    <xf numFmtId="0" fontId="24" fillId="6" borderId="8" xfId="11" applyFont="1" applyFill="1" applyBorder="1" applyAlignment="1">
      <alignment horizontal="center"/>
    </xf>
    <xf numFmtId="0" fontId="24" fillId="6" borderId="9" xfId="11" applyFont="1" applyFill="1" applyBorder="1" applyAlignment="1">
      <alignment horizontal="center"/>
    </xf>
    <xf numFmtId="4" fontId="15" fillId="6" borderId="10" xfId="11" applyNumberFormat="1" applyFont="1" applyFill="1" applyBorder="1" applyAlignment="1">
      <alignment horizontal="center"/>
    </xf>
  </cellXfs>
  <cellStyles count="13">
    <cellStyle name="Comma 2" xfId="12" xr:uid="{B480BBF1-C37C-4E99-ABB8-27A1A17029ED}"/>
    <cellStyle name="Normal" xfId="0" builtinId="0"/>
    <cellStyle name="Normal 2" xfId="2" xr:uid="{8CD84C5E-6B6B-4600-8742-DD9C2A9B51C3}"/>
    <cellStyle name="Normal 3" xfId="3" xr:uid="{65EAF9F3-609A-4068-AFAE-E8BFF0682CE5}"/>
    <cellStyle name="Normal 3 2" xfId="5" xr:uid="{5CC03192-A2E1-4AA6-B352-A969042F6008}"/>
    <cellStyle name="Normal 4" xfId="4" xr:uid="{EB69EBDF-5E48-4945-92EF-FE232DBEF8CC}"/>
    <cellStyle name="Normal 5" xfId="8" xr:uid="{758ED54D-DE78-4CA2-947E-231D72AE739C}"/>
    <cellStyle name="Normal 6" xfId="7" xr:uid="{9438756C-B0F0-42DE-A738-940842F5C5E7}"/>
    <cellStyle name="Normal 6 2" xfId="11" xr:uid="{6FF04AAA-8FAB-4419-B51A-1641FEB41738}"/>
    <cellStyle name="Normal 7" xfId="9" xr:uid="{5B7B2890-C277-4F08-B1B1-48E8667233E3}"/>
    <cellStyle name="Normal 7 2" xfId="10" xr:uid="{B0D7D8CC-2996-4500-A124-728CDF7C7CA1}"/>
    <cellStyle name="Percent" xfId="1" builtinId="5"/>
    <cellStyle name="Percent 3" xfId="6" xr:uid="{6EDEB2C0-96E3-47FB-AC97-3187237CC00E}"/>
  </cellStyles>
  <dxfs count="8"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58231"/>
      <color rgb="FF911EB4"/>
      <color rgb="FF000075"/>
      <color rgb="FF42D4F4"/>
      <color rgb="FFFFE119"/>
      <color rgb="FF3CB44B"/>
      <color rgb="FF661100"/>
      <color rgb="FFFFFF66"/>
      <color rgb="FF999933"/>
      <color rgb="FFDDC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400">
                <a:latin typeface="+mn-lt"/>
              </a:rPr>
              <a:t>RCK Soup</a:t>
            </a:r>
            <a:r>
              <a:rPr lang="en-US" sz="2400" baseline="0">
                <a:latin typeface="+mn-lt"/>
              </a:rPr>
              <a:t> </a:t>
            </a:r>
            <a:r>
              <a:rPr lang="en-US" sz="2400">
                <a:latin typeface="+mn-lt"/>
              </a:rPr>
              <a:t>Lines Capacity</a:t>
            </a:r>
          </a:p>
        </c:rich>
      </c:tx>
      <c:layout>
        <c:manualLayout>
          <c:xMode val="edge"/>
          <c:yMode val="edge"/>
          <c:x val="0.42081302546471805"/>
          <c:y val="2.36773917002223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30624319951033E-2"/>
          <c:y val="0.10188214977578904"/>
          <c:w val="0.7391416860345269"/>
          <c:h val="0.7560402405810762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Soups!$C$47</c:f>
              <c:strCache>
                <c:ptCount val="1"/>
                <c:pt idx="0">
                  <c:v>Forecasted Demand</c:v>
                </c:pt>
              </c:strCache>
            </c:strRef>
          </c:tx>
          <c:spPr>
            <a:solidFill>
              <a:srgbClr val="000075"/>
            </a:solidFill>
            <a:ln w="19050">
              <a:solidFill>
                <a:srgbClr val="000075"/>
              </a:solidFill>
            </a:ln>
          </c:spPr>
          <c:invertIfNegative val="0"/>
          <c:cat>
            <c:multiLvlStrRef>
              <c:f>Soups!$A$48:$B$112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Soups!$C$48:$C$112</c:f>
              <c:numCache>
                <c:formatCode>#,##0</c:formatCode>
                <c:ptCount val="65"/>
                <c:pt idx="0">
                  <c:v>78210.235578048945</c:v>
                </c:pt>
                <c:pt idx="1">
                  <c:v>65336.349454462295</c:v>
                </c:pt>
                <c:pt idx="2">
                  <c:v>28756.882434548024</c:v>
                </c:pt>
                <c:pt idx="3">
                  <c:v>25738.58973210656</c:v>
                </c:pt>
                <c:pt idx="4">
                  <c:v>49141.147631231346</c:v>
                </c:pt>
                <c:pt idx="5">
                  <c:v>60063.749303133154</c:v>
                </c:pt>
                <c:pt idx="6">
                  <c:v>77204.750178239585</c:v>
                </c:pt>
                <c:pt idx="7">
                  <c:v>39916.392995172035</c:v>
                </c:pt>
                <c:pt idx="8">
                  <c:v>68100.286489554725</c:v>
                </c:pt>
                <c:pt idx="9">
                  <c:v>110246.19414293421</c:v>
                </c:pt>
                <c:pt idx="10">
                  <c:v>124329.41750081214</c:v>
                </c:pt>
                <c:pt idx="11">
                  <c:v>106468.50744447233</c:v>
                </c:pt>
                <c:pt idx="12">
                  <c:v>127135.22680460894</c:v>
                </c:pt>
                <c:pt idx="13">
                  <c:v>77625.84146526226</c:v>
                </c:pt>
                <c:pt idx="14">
                  <c:v>57520.028454965926</c:v>
                </c:pt>
                <c:pt idx="15">
                  <c:v>63878.198312355264</c:v>
                </c:pt>
                <c:pt idx="16">
                  <c:v>49928.898505028534</c:v>
                </c:pt>
                <c:pt idx="17">
                  <c:v>59753.905366483166</c:v>
                </c:pt>
                <c:pt idx="18">
                  <c:v>48397.597060736218</c:v>
                </c:pt>
                <c:pt idx="19">
                  <c:v>82635.950399955298</c:v>
                </c:pt>
                <c:pt idx="20">
                  <c:v>93904.782074789575</c:v>
                </c:pt>
                <c:pt idx="21">
                  <c:v>139842.90459691797</c:v>
                </c:pt>
                <c:pt idx="22">
                  <c:v>154603.43505512958</c:v>
                </c:pt>
                <c:pt idx="23">
                  <c:v>93700.36300044629</c:v>
                </c:pt>
                <c:pt idx="24">
                  <c:v>75298.963082985239</c:v>
                </c:pt>
                <c:pt idx="25">
                  <c:v>77477.407434703084</c:v>
                </c:pt>
                <c:pt idx="26">
                  <c:v>99297.150000000009</c:v>
                </c:pt>
                <c:pt idx="27">
                  <c:v>117800.07</c:v>
                </c:pt>
                <c:pt idx="28">
                  <c:v>72701.52</c:v>
                </c:pt>
                <c:pt idx="29">
                  <c:v>44698.91</c:v>
                </c:pt>
                <c:pt idx="30">
                  <c:v>61546.52252747766</c:v>
                </c:pt>
                <c:pt idx="31">
                  <c:v>49849.524972558305</c:v>
                </c:pt>
                <c:pt idx="32">
                  <c:v>85115.028911953952</c:v>
                </c:pt>
                <c:pt idx="33">
                  <c:v>96721.925537033268</c:v>
                </c:pt>
                <c:pt idx="34">
                  <c:v>144038.19173482552</c:v>
                </c:pt>
                <c:pt idx="35">
                  <c:v>159241.53810678347</c:v>
                </c:pt>
                <c:pt idx="36">
                  <c:v>96511.373890459683</c:v>
                </c:pt>
                <c:pt idx="37">
                  <c:v>77557.931975474799</c:v>
                </c:pt>
                <c:pt idx="38">
                  <c:v>79801.729657744174</c:v>
                </c:pt>
                <c:pt idx="39">
                  <c:v>102276.06450000001</c:v>
                </c:pt>
                <c:pt idx="40">
                  <c:v>121334.0721</c:v>
                </c:pt>
                <c:pt idx="41">
                  <c:v>74882.565600000002</c:v>
                </c:pt>
                <c:pt idx="42">
                  <c:v>46039.877300000007</c:v>
                </c:pt>
                <c:pt idx="43">
                  <c:v>63392.91820330199</c:v>
                </c:pt>
                <c:pt idx="44">
                  <c:v>51345.010721735052</c:v>
                </c:pt>
                <c:pt idx="45">
                  <c:v>87668.479779312576</c:v>
                </c:pt>
                <c:pt idx="46">
                  <c:v>99623.583303144274</c:v>
                </c:pt>
                <c:pt idx="47">
                  <c:v>148359.3374868703</c:v>
                </c:pt>
                <c:pt idx="48">
                  <c:v>164018.78424998699</c:v>
                </c:pt>
                <c:pt idx="49">
                  <c:v>99406.71510717347</c:v>
                </c:pt>
                <c:pt idx="50">
                  <c:v>79884.669934739039</c:v>
                </c:pt>
                <c:pt idx="51">
                  <c:v>82195.781547476508</c:v>
                </c:pt>
                <c:pt idx="52">
                  <c:v>102276.06450000001</c:v>
                </c:pt>
                <c:pt idx="53">
                  <c:v>121334.0721</c:v>
                </c:pt>
                <c:pt idx="54">
                  <c:v>74882.565600000002</c:v>
                </c:pt>
                <c:pt idx="55">
                  <c:v>46039.877300000007</c:v>
                </c:pt>
                <c:pt idx="56">
                  <c:v>63392.91820330199</c:v>
                </c:pt>
                <c:pt idx="57">
                  <c:v>51345.010721735052</c:v>
                </c:pt>
                <c:pt idx="58">
                  <c:v>87668.479779312576</c:v>
                </c:pt>
                <c:pt idx="59">
                  <c:v>99623.583303144274</c:v>
                </c:pt>
                <c:pt idx="60">
                  <c:v>148359.3374868703</c:v>
                </c:pt>
                <c:pt idx="61">
                  <c:v>164018.78424998699</c:v>
                </c:pt>
                <c:pt idx="62">
                  <c:v>99406.71510717347</c:v>
                </c:pt>
                <c:pt idx="63">
                  <c:v>79884.669934739039</c:v>
                </c:pt>
                <c:pt idx="64">
                  <c:v>82195.781547476508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8E0-B9A9-4AC247B0A974}"/>
            </c:ext>
          </c:extLst>
        </c:ser>
        <c:ser>
          <c:idx val="0"/>
          <c:order val="4"/>
          <c:tx>
            <c:strRef>
              <c:f>Soups!$G$47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rgbClr val="42D4F4"/>
            </a:solidFill>
            <a:ln w="19050">
              <a:solidFill>
                <a:srgbClr val="42D4F4"/>
              </a:solidFill>
            </a:ln>
          </c:spPr>
          <c:invertIfNegative val="0"/>
          <c:cat>
            <c:multiLvlStrRef>
              <c:f>Soups!$A$48:$B$112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Soups!$G$48:$G$112</c:f>
              <c:numCache>
                <c:formatCode>#,##0</c:formatCode>
                <c:ptCount val="65"/>
                <c:pt idx="0">
                  <c:v>84302</c:v>
                </c:pt>
                <c:pt idx="1">
                  <c:v>62467</c:v>
                </c:pt>
                <c:pt idx="2">
                  <c:v>69372</c:v>
                </c:pt>
                <c:pt idx="3">
                  <c:v>54223</c:v>
                </c:pt>
                <c:pt idx="4">
                  <c:v>64893</c:v>
                </c:pt>
                <c:pt idx="5">
                  <c:v>52560</c:v>
                </c:pt>
                <c:pt idx="6">
                  <c:v>89743</c:v>
                </c:pt>
                <c:pt idx="7">
                  <c:v>101981</c:v>
                </c:pt>
                <c:pt idx="8">
                  <c:v>151870</c:v>
                </c:pt>
                <c:pt idx="9">
                  <c:v>167900</c:v>
                </c:pt>
                <c:pt idx="10">
                  <c:v>101759</c:v>
                </c:pt>
                <c:pt idx="11">
                  <c:v>81775</c:v>
                </c:pt>
                <c:pt idx="12">
                  <c:v>105176</c:v>
                </c:pt>
                <c:pt idx="13">
                  <c:v>96405</c:v>
                </c:pt>
                <c:pt idx="14">
                  <c:v>114369</c:v>
                </c:pt>
                <c:pt idx="15">
                  <c:v>70584</c:v>
                </c:pt>
                <c:pt idx="16">
                  <c:v>43397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8-434A-922D-3A8EEF2E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"/>
        <c:axId val="507247232"/>
        <c:axId val="50731123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Soups!$I$47</c15:sqref>
                        </c15:formulaRef>
                      </c:ext>
                    </c:extLst>
                    <c:strCache>
                      <c:ptCount val="1"/>
                      <c:pt idx="0">
                        <c:v>Outside Purchases</c:v>
                      </c:pt>
                    </c:strCache>
                  </c:strRef>
                </c:tx>
                <c:spPr>
                  <a:solidFill>
                    <a:srgbClr val="F58231"/>
                  </a:solidFill>
                  <a:ln w="19050">
                    <a:solidFill>
                      <a:srgbClr val="F58231"/>
                    </a:solidFill>
                    <a:prstDash val="solid"/>
                  </a:ln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Soups!$A$48:$B$112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</c:v>
                        </c:pt>
                        <c:pt idx="14">
                          <c:v>2</c:v>
                        </c:pt>
                        <c:pt idx="15">
                          <c:v>3</c:v>
                        </c:pt>
                        <c:pt idx="16">
                          <c:v>4</c:v>
                        </c:pt>
                        <c:pt idx="17">
                          <c:v>5</c:v>
                        </c:pt>
                        <c:pt idx="18">
                          <c:v>6</c:v>
                        </c:pt>
                        <c:pt idx="19">
                          <c:v>7</c:v>
                        </c:pt>
                        <c:pt idx="20">
                          <c:v>8</c:v>
                        </c:pt>
                        <c:pt idx="21">
                          <c:v>9</c:v>
                        </c:pt>
                        <c:pt idx="22">
                          <c:v>10</c:v>
                        </c:pt>
                        <c:pt idx="23">
                          <c:v>11</c:v>
                        </c:pt>
                        <c:pt idx="24">
                          <c:v>12</c:v>
                        </c:pt>
                        <c:pt idx="25">
                          <c:v>13</c:v>
                        </c:pt>
                        <c:pt idx="26">
                          <c:v>1</c:v>
                        </c:pt>
                        <c:pt idx="27">
                          <c:v>2</c:v>
                        </c:pt>
                        <c:pt idx="28">
                          <c:v>3</c:v>
                        </c:pt>
                        <c:pt idx="29">
                          <c:v>4</c:v>
                        </c:pt>
                        <c:pt idx="30">
                          <c:v>5</c:v>
                        </c:pt>
                        <c:pt idx="31">
                          <c:v>6</c:v>
                        </c:pt>
                        <c:pt idx="32">
                          <c:v>7</c:v>
                        </c:pt>
                        <c:pt idx="33">
                          <c:v>8</c:v>
                        </c:pt>
                        <c:pt idx="34">
                          <c:v>9</c:v>
                        </c:pt>
                        <c:pt idx="35">
                          <c:v>10</c:v>
                        </c:pt>
                        <c:pt idx="36">
                          <c:v>11</c:v>
                        </c:pt>
                        <c:pt idx="37">
                          <c:v>12</c:v>
                        </c:pt>
                        <c:pt idx="38">
                          <c:v>13</c:v>
                        </c:pt>
                        <c:pt idx="39">
                          <c:v>1</c:v>
                        </c:pt>
                        <c:pt idx="40">
                          <c:v>2</c:v>
                        </c:pt>
                        <c:pt idx="41">
                          <c:v>3</c:v>
                        </c:pt>
                        <c:pt idx="42">
                          <c:v>4</c:v>
                        </c:pt>
                        <c:pt idx="43">
                          <c:v>5</c:v>
                        </c:pt>
                        <c:pt idx="44">
                          <c:v>6</c:v>
                        </c:pt>
                        <c:pt idx="45">
                          <c:v>7</c:v>
                        </c:pt>
                        <c:pt idx="46">
                          <c:v>8</c:v>
                        </c:pt>
                        <c:pt idx="47">
                          <c:v>9</c:v>
                        </c:pt>
                        <c:pt idx="48">
                          <c:v>10</c:v>
                        </c:pt>
                        <c:pt idx="49">
                          <c:v>11</c:v>
                        </c:pt>
                        <c:pt idx="50">
                          <c:v>12</c:v>
                        </c:pt>
                        <c:pt idx="51">
                          <c:v>13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  <c:pt idx="56">
                          <c:v>5</c:v>
                        </c:pt>
                        <c:pt idx="57">
                          <c:v>6</c:v>
                        </c:pt>
                        <c:pt idx="58">
                          <c:v>7</c:v>
                        </c:pt>
                        <c:pt idx="59">
                          <c:v>8</c:v>
                        </c:pt>
                        <c:pt idx="60">
                          <c:v>9</c:v>
                        </c:pt>
                        <c:pt idx="61">
                          <c:v>10</c:v>
                        </c:pt>
                        <c:pt idx="62">
                          <c:v>11</c:v>
                        </c:pt>
                        <c:pt idx="63">
                          <c:v>12</c:v>
                        </c:pt>
                        <c:pt idx="64">
                          <c:v>13</c:v>
                        </c:pt>
                      </c:lvl>
                      <c:lvl>
                        <c:pt idx="0">
                          <c:v>2024</c:v>
                        </c:pt>
                        <c:pt idx="13">
                          <c:v>2025</c:v>
                        </c:pt>
                        <c:pt idx="26">
                          <c:v>2026</c:v>
                        </c:pt>
                        <c:pt idx="39">
                          <c:v>2027</c:v>
                        </c:pt>
                        <c:pt idx="52">
                          <c:v>2028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Soups!$I$48:$I$112</c15:sqref>
                        </c15:formulaRef>
                      </c:ext>
                    </c:extLst>
                    <c:numCache>
                      <c:formatCode>#,##0</c:formatCode>
                      <c:ptCount val="6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868-434A-922D-3A8EEF2E28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Soups!$D$47</c:f>
              <c:strCache>
                <c:ptCount val="1"/>
                <c:pt idx="0">
                  <c:v>Scheduled Production</c:v>
                </c:pt>
              </c:strCache>
            </c:strRef>
          </c:tx>
          <c:spPr>
            <a:ln w="38100">
              <a:solidFill>
                <a:srgbClr val="911EB4"/>
              </a:solidFill>
              <a:prstDash val="dash"/>
            </a:ln>
          </c:spPr>
          <c:marker>
            <c:symbol val="none"/>
          </c:marker>
          <c:cat>
            <c:multiLvlStrRef>
              <c:f>Soups!$A$48:$B$112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Soups!$D$48:$D$112</c:f>
              <c:numCache>
                <c:formatCode>#,##0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FB-48E0-B9A9-4AC247B0A974}"/>
            </c:ext>
          </c:extLst>
        </c:ser>
        <c:ser>
          <c:idx val="3"/>
          <c:order val="2"/>
          <c:tx>
            <c:strRef>
              <c:f>Soups!$F$47</c:f>
              <c:strCache>
                <c:ptCount val="1"/>
                <c:pt idx="0">
                  <c:v>Actual Production</c:v>
                </c:pt>
              </c:strCache>
            </c:strRef>
          </c:tx>
          <c:spPr>
            <a:ln w="38100">
              <a:solidFill>
                <a:srgbClr val="911EB4"/>
              </a:solidFill>
            </a:ln>
          </c:spPr>
          <c:marker>
            <c:symbol val="none"/>
          </c:marker>
          <c:cat>
            <c:multiLvlStrRef>
              <c:f>Soups!$A$48:$B$112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Soups!$F$48:$F$112</c:f>
              <c:numCache>
                <c:formatCode>#,##0</c:formatCode>
                <c:ptCount val="65"/>
                <c:pt idx="0">
                  <c:v>82551</c:v>
                </c:pt>
                <c:pt idx="1">
                  <c:v>63396</c:v>
                </c:pt>
                <c:pt idx="2">
                  <c:v>69199</c:v>
                </c:pt>
                <c:pt idx="3">
                  <c:v>55348</c:v>
                </c:pt>
                <c:pt idx="4">
                  <c:v>65626</c:v>
                </c:pt>
                <c:pt idx="5">
                  <c:v>53519</c:v>
                </c:pt>
                <c:pt idx="6">
                  <c:v>88907</c:v>
                </c:pt>
                <c:pt idx="7">
                  <c:v>108583</c:v>
                </c:pt>
                <c:pt idx="8">
                  <c:v>149345</c:v>
                </c:pt>
                <c:pt idx="9">
                  <c:v>168910</c:v>
                </c:pt>
                <c:pt idx="10">
                  <c:v>102556</c:v>
                </c:pt>
                <c:pt idx="11">
                  <c:v>79660</c:v>
                </c:pt>
                <c:pt idx="12">
                  <c:v>107131</c:v>
                </c:pt>
                <c:pt idx="13">
                  <c:v>103363</c:v>
                </c:pt>
                <c:pt idx="14">
                  <c:v>105733</c:v>
                </c:pt>
                <c:pt idx="15">
                  <c:v>69262</c:v>
                </c:pt>
                <c:pt idx="16">
                  <c:v>44179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DFB-48E0-B9A9-4AC247B0A974}"/>
            </c:ext>
          </c:extLst>
        </c:ser>
        <c:ser>
          <c:idx val="7"/>
          <c:order val="6"/>
          <c:tx>
            <c:strRef>
              <c:f>Soups!$N$47</c:f>
              <c:strCache>
                <c:ptCount val="1"/>
                <c:pt idx="0">
                  <c:v>Overtime Capacity</c:v>
                </c:pt>
              </c:strCache>
            </c:strRef>
          </c:tx>
          <c:spPr>
            <a:ln w="38100">
              <a:solidFill>
                <a:srgbClr val="FFE119"/>
              </a:solidFill>
            </a:ln>
          </c:spPr>
          <c:marker>
            <c:symbol val="none"/>
          </c:marker>
          <c:cat>
            <c:multiLvlStrRef>
              <c:f>Soups!$A$48:$B$112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Soups!$N$48:$N$112</c:f>
              <c:numCache>
                <c:formatCode>#,##0</c:formatCode>
                <c:ptCount val="65"/>
                <c:pt idx="0">
                  <c:v>327326.96639315435</c:v>
                </c:pt>
                <c:pt idx="1">
                  <c:v>327326.96639315435</c:v>
                </c:pt>
                <c:pt idx="2">
                  <c:v>327326.96639315435</c:v>
                </c:pt>
                <c:pt idx="3">
                  <c:v>327326.96639315435</c:v>
                </c:pt>
                <c:pt idx="4">
                  <c:v>327326.96639315435</c:v>
                </c:pt>
                <c:pt idx="5">
                  <c:v>327326.96639315435</c:v>
                </c:pt>
                <c:pt idx="6">
                  <c:v>327326.96639315435</c:v>
                </c:pt>
                <c:pt idx="7">
                  <c:v>327326.96639315435</c:v>
                </c:pt>
                <c:pt idx="8">
                  <c:v>327326.96639315435</c:v>
                </c:pt>
                <c:pt idx="9">
                  <c:v>327326.96639315435</c:v>
                </c:pt>
                <c:pt idx="10">
                  <c:v>327326.96639315435</c:v>
                </c:pt>
                <c:pt idx="11">
                  <c:v>327326.96639315435</c:v>
                </c:pt>
                <c:pt idx="12">
                  <c:v>409158.70799144293</c:v>
                </c:pt>
                <c:pt idx="13">
                  <c:v>349252.67327714636</c:v>
                </c:pt>
                <c:pt idx="14">
                  <c:v>349252.67327714636</c:v>
                </c:pt>
                <c:pt idx="15">
                  <c:v>349252.67327714636</c:v>
                </c:pt>
                <c:pt idx="16">
                  <c:v>349252.67327714636</c:v>
                </c:pt>
                <c:pt idx="17">
                  <c:v>349252.67327714636</c:v>
                </c:pt>
                <c:pt idx="18">
                  <c:v>349252.67327714636</c:v>
                </c:pt>
                <c:pt idx="19">
                  <c:v>349252.67327714636</c:v>
                </c:pt>
                <c:pt idx="20">
                  <c:v>349252.67327714636</c:v>
                </c:pt>
                <c:pt idx="21">
                  <c:v>349252.67327714636</c:v>
                </c:pt>
                <c:pt idx="22">
                  <c:v>349252.67327714636</c:v>
                </c:pt>
                <c:pt idx="23">
                  <c:v>349252.67327714636</c:v>
                </c:pt>
                <c:pt idx="24">
                  <c:v>349252.67327714636</c:v>
                </c:pt>
                <c:pt idx="25">
                  <c:v>349252.67327714636</c:v>
                </c:pt>
                <c:pt idx="26">
                  <c:v>349252.67327714636</c:v>
                </c:pt>
                <c:pt idx="27">
                  <c:v>349252.67327714636</c:v>
                </c:pt>
                <c:pt idx="28">
                  <c:v>349252.67327714636</c:v>
                </c:pt>
                <c:pt idx="29">
                  <c:v>349252.67327714636</c:v>
                </c:pt>
                <c:pt idx="30">
                  <c:v>349252.67327714636</c:v>
                </c:pt>
                <c:pt idx="31">
                  <c:v>349252.67327714636</c:v>
                </c:pt>
                <c:pt idx="32">
                  <c:v>349252.67327714636</c:v>
                </c:pt>
                <c:pt idx="33">
                  <c:v>349252.67327714636</c:v>
                </c:pt>
                <c:pt idx="34">
                  <c:v>349252.67327714636</c:v>
                </c:pt>
                <c:pt idx="35">
                  <c:v>349252.67327714636</c:v>
                </c:pt>
                <c:pt idx="36">
                  <c:v>349252.67327714636</c:v>
                </c:pt>
                <c:pt idx="37">
                  <c:v>349252.67327714636</c:v>
                </c:pt>
                <c:pt idx="38">
                  <c:v>349252.67327714636</c:v>
                </c:pt>
                <c:pt idx="39">
                  <c:v>349252.67327714636</c:v>
                </c:pt>
                <c:pt idx="40">
                  <c:v>349252.67327714636</c:v>
                </c:pt>
                <c:pt idx="41">
                  <c:v>349252.67327714636</c:v>
                </c:pt>
                <c:pt idx="42">
                  <c:v>349252.67327714636</c:v>
                </c:pt>
                <c:pt idx="43">
                  <c:v>349252.67327714636</c:v>
                </c:pt>
                <c:pt idx="44">
                  <c:v>349252.67327714636</c:v>
                </c:pt>
                <c:pt idx="45">
                  <c:v>349252.67327714636</c:v>
                </c:pt>
                <c:pt idx="46">
                  <c:v>349252.67327714636</c:v>
                </c:pt>
                <c:pt idx="47">
                  <c:v>349252.67327714636</c:v>
                </c:pt>
                <c:pt idx="48">
                  <c:v>349252.67327714636</c:v>
                </c:pt>
                <c:pt idx="49">
                  <c:v>349252.67327714636</c:v>
                </c:pt>
                <c:pt idx="50">
                  <c:v>349252.67327714636</c:v>
                </c:pt>
                <c:pt idx="51">
                  <c:v>349252.67327714636</c:v>
                </c:pt>
                <c:pt idx="52">
                  <c:v>349252.67327714636</c:v>
                </c:pt>
                <c:pt idx="53">
                  <c:v>349252.67327714636</c:v>
                </c:pt>
                <c:pt idx="54">
                  <c:v>349252.67327714636</c:v>
                </c:pt>
                <c:pt idx="55">
                  <c:v>349252.67327714636</c:v>
                </c:pt>
                <c:pt idx="56">
                  <c:v>349252.67327714636</c:v>
                </c:pt>
                <c:pt idx="57">
                  <c:v>349252.67327714636</c:v>
                </c:pt>
                <c:pt idx="58">
                  <c:v>349252.67327714636</c:v>
                </c:pt>
                <c:pt idx="59">
                  <c:v>349252.67327714636</c:v>
                </c:pt>
                <c:pt idx="60">
                  <c:v>349252.67327714636</c:v>
                </c:pt>
                <c:pt idx="61">
                  <c:v>349252.67327714636</c:v>
                </c:pt>
                <c:pt idx="62">
                  <c:v>349252.67327714636</c:v>
                </c:pt>
                <c:pt idx="63">
                  <c:v>349252.67327714636</c:v>
                </c:pt>
                <c:pt idx="64">
                  <c:v>349252.67327714636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8-434A-922D-3A8EEF2E2808}"/>
            </c:ext>
          </c:extLst>
        </c:ser>
        <c:ser>
          <c:idx val="8"/>
          <c:order val="7"/>
          <c:tx>
            <c:strRef>
              <c:f>Soups!$O$47</c:f>
              <c:strCache>
                <c:ptCount val="1"/>
                <c:pt idx="0">
                  <c:v>Max Capacity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Soups!$A$48:$B$112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Soups!$O$48:$O$112</c:f>
              <c:numCache>
                <c:formatCode>#,##0</c:formatCode>
                <c:ptCount val="65"/>
                <c:pt idx="0">
                  <c:v>327326.96639315435</c:v>
                </c:pt>
                <c:pt idx="1">
                  <c:v>327326.96639315435</c:v>
                </c:pt>
                <c:pt idx="2">
                  <c:v>327326.96639315435</c:v>
                </c:pt>
                <c:pt idx="3">
                  <c:v>327326.96639315435</c:v>
                </c:pt>
                <c:pt idx="4">
                  <c:v>327326.96639315435</c:v>
                </c:pt>
                <c:pt idx="5">
                  <c:v>327326.96639315435</c:v>
                </c:pt>
                <c:pt idx="6">
                  <c:v>327326.96639315435</c:v>
                </c:pt>
                <c:pt idx="7">
                  <c:v>327326.96639315435</c:v>
                </c:pt>
                <c:pt idx="8">
                  <c:v>327326.96639315435</c:v>
                </c:pt>
                <c:pt idx="9">
                  <c:v>327326.96639315435</c:v>
                </c:pt>
                <c:pt idx="10">
                  <c:v>327326.96639315435</c:v>
                </c:pt>
                <c:pt idx="11">
                  <c:v>327326.96639315435</c:v>
                </c:pt>
                <c:pt idx="12">
                  <c:v>409158.70799144293</c:v>
                </c:pt>
                <c:pt idx="13">
                  <c:v>349252.67327714636</c:v>
                </c:pt>
                <c:pt idx="14">
                  <c:v>349252.67327714636</c:v>
                </c:pt>
                <c:pt idx="15">
                  <c:v>349252.67327714636</c:v>
                </c:pt>
                <c:pt idx="16">
                  <c:v>349252.67327714636</c:v>
                </c:pt>
                <c:pt idx="17">
                  <c:v>349252.67327714636</c:v>
                </c:pt>
                <c:pt idx="18">
                  <c:v>349252.67327714636</c:v>
                </c:pt>
                <c:pt idx="19">
                  <c:v>349252.67327714636</c:v>
                </c:pt>
                <c:pt idx="20">
                  <c:v>349252.67327714636</c:v>
                </c:pt>
                <c:pt idx="21">
                  <c:v>349252.67327714636</c:v>
                </c:pt>
                <c:pt idx="22">
                  <c:v>349252.67327714636</c:v>
                </c:pt>
                <c:pt idx="23">
                  <c:v>349252.67327714636</c:v>
                </c:pt>
                <c:pt idx="24">
                  <c:v>349252.67327714636</c:v>
                </c:pt>
                <c:pt idx="25">
                  <c:v>349252.67327714636</c:v>
                </c:pt>
                <c:pt idx="26">
                  <c:v>349252.67327714636</c:v>
                </c:pt>
                <c:pt idx="27">
                  <c:v>349252.67327714636</c:v>
                </c:pt>
                <c:pt idx="28">
                  <c:v>349252.67327714636</c:v>
                </c:pt>
                <c:pt idx="29">
                  <c:v>349252.67327714636</c:v>
                </c:pt>
                <c:pt idx="30">
                  <c:v>349252.67327714636</c:v>
                </c:pt>
                <c:pt idx="31">
                  <c:v>349252.67327714636</c:v>
                </c:pt>
                <c:pt idx="32">
                  <c:v>349252.67327714636</c:v>
                </c:pt>
                <c:pt idx="33">
                  <c:v>349252.67327714636</c:v>
                </c:pt>
                <c:pt idx="34">
                  <c:v>349252.67327714636</c:v>
                </c:pt>
                <c:pt idx="35">
                  <c:v>349252.67327714636</c:v>
                </c:pt>
                <c:pt idx="36">
                  <c:v>349252.67327714636</c:v>
                </c:pt>
                <c:pt idx="37">
                  <c:v>349252.67327714636</c:v>
                </c:pt>
                <c:pt idx="38">
                  <c:v>349252.67327714636</c:v>
                </c:pt>
                <c:pt idx="39">
                  <c:v>349252.67327714636</c:v>
                </c:pt>
                <c:pt idx="40">
                  <c:v>349252.67327714636</c:v>
                </c:pt>
                <c:pt idx="41">
                  <c:v>349252.67327714636</c:v>
                </c:pt>
                <c:pt idx="42">
                  <c:v>349252.67327714636</c:v>
                </c:pt>
                <c:pt idx="43">
                  <c:v>349252.67327714636</c:v>
                </c:pt>
                <c:pt idx="44">
                  <c:v>349252.67327714636</c:v>
                </c:pt>
                <c:pt idx="45">
                  <c:v>349252.67327714636</c:v>
                </c:pt>
                <c:pt idx="46">
                  <c:v>349252.67327714636</c:v>
                </c:pt>
                <c:pt idx="47">
                  <c:v>349252.67327714636</c:v>
                </c:pt>
                <c:pt idx="48">
                  <c:v>349252.67327714636</c:v>
                </c:pt>
                <c:pt idx="49">
                  <c:v>349252.67327714636</c:v>
                </c:pt>
                <c:pt idx="50">
                  <c:v>349252.67327714636</c:v>
                </c:pt>
                <c:pt idx="51">
                  <c:v>349252.67327714636</c:v>
                </c:pt>
                <c:pt idx="52">
                  <c:v>349252.67327714636</c:v>
                </c:pt>
                <c:pt idx="53">
                  <c:v>349252.67327714636</c:v>
                </c:pt>
                <c:pt idx="54">
                  <c:v>349252.67327714636</c:v>
                </c:pt>
                <c:pt idx="55">
                  <c:v>349252.67327714636</c:v>
                </c:pt>
                <c:pt idx="56">
                  <c:v>349252.67327714636</c:v>
                </c:pt>
                <c:pt idx="57">
                  <c:v>349252.67327714636</c:v>
                </c:pt>
                <c:pt idx="58">
                  <c:v>349252.67327714636</c:v>
                </c:pt>
                <c:pt idx="59">
                  <c:v>349252.67327714636</c:v>
                </c:pt>
                <c:pt idx="60">
                  <c:v>349252.67327714636</c:v>
                </c:pt>
                <c:pt idx="61">
                  <c:v>349252.67327714636</c:v>
                </c:pt>
                <c:pt idx="62">
                  <c:v>349252.67327714636</c:v>
                </c:pt>
                <c:pt idx="63">
                  <c:v>349252.67327714636</c:v>
                </c:pt>
                <c:pt idx="64">
                  <c:v>349252.67327714636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8-434A-922D-3A8EEF2E2808}"/>
            </c:ext>
          </c:extLst>
        </c:ser>
        <c:ser>
          <c:idx val="6"/>
          <c:order val="8"/>
          <c:tx>
            <c:strRef>
              <c:f>Soups!$M$47</c:f>
              <c:strCache>
                <c:ptCount val="1"/>
                <c:pt idx="0">
                  <c:v>Standard Capacity</c:v>
                </c:pt>
              </c:strCache>
            </c:strRef>
          </c:tx>
          <c:spPr>
            <a:ln w="38100">
              <a:solidFill>
                <a:srgbClr val="3CB44B"/>
              </a:solidFill>
            </a:ln>
          </c:spPr>
          <c:marker>
            <c:symbol val="none"/>
          </c:marker>
          <c:cat>
            <c:multiLvlStrRef>
              <c:f>Soups!$A$48:$B$112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Soups!$M$48:$M$112</c:f>
              <c:numCache>
                <c:formatCode>#,##0</c:formatCode>
                <c:ptCount val="65"/>
                <c:pt idx="0">
                  <c:v>194837.47999592518</c:v>
                </c:pt>
                <c:pt idx="1">
                  <c:v>194837.47999592518</c:v>
                </c:pt>
                <c:pt idx="2">
                  <c:v>194837.47999592518</c:v>
                </c:pt>
                <c:pt idx="3">
                  <c:v>194837.47999592518</c:v>
                </c:pt>
                <c:pt idx="4">
                  <c:v>194837.47999592518</c:v>
                </c:pt>
                <c:pt idx="5">
                  <c:v>194837.47999592518</c:v>
                </c:pt>
                <c:pt idx="6">
                  <c:v>194837.47999592518</c:v>
                </c:pt>
                <c:pt idx="7">
                  <c:v>194837.47999592518</c:v>
                </c:pt>
                <c:pt idx="8">
                  <c:v>194837.47999592518</c:v>
                </c:pt>
                <c:pt idx="9">
                  <c:v>194837.47999592518</c:v>
                </c:pt>
                <c:pt idx="10">
                  <c:v>194837.47999592518</c:v>
                </c:pt>
                <c:pt idx="11">
                  <c:v>194837.47999592518</c:v>
                </c:pt>
                <c:pt idx="12">
                  <c:v>243546.84999490649</c:v>
                </c:pt>
                <c:pt idx="13">
                  <c:v>207888.49599830143</c:v>
                </c:pt>
                <c:pt idx="14">
                  <c:v>207888.49599830143</c:v>
                </c:pt>
                <c:pt idx="15">
                  <c:v>207888.49599830143</c:v>
                </c:pt>
                <c:pt idx="16">
                  <c:v>207888.49599830143</c:v>
                </c:pt>
                <c:pt idx="17">
                  <c:v>207888.49599830143</c:v>
                </c:pt>
                <c:pt idx="18">
                  <c:v>207888.49599830143</c:v>
                </c:pt>
                <c:pt idx="19">
                  <c:v>207888.49599830143</c:v>
                </c:pt>
                <c:pt idx="20">
                  <c:v>207888.49599830143</c:v>
                </c:pt>
                <c:pt idx="21">
                  <c:v>207888.49599830143</c:v>
                </c:pt>
                <c:pt idx="22">
                  <c:v>207888.49599830143</c:v>
                </c:pt>
                <c:pt idx="23">
                  <c:v>207888.49599830143</c:v>
                </c:pt>
                <c:pt idx="24">
                  <c:v>207888.49599830143</c:v>
                </c:pt>
                <c:pt idx="25">
                  <c:v>207888.49599830143</c:v>
                </c:pt>
                <c:pt idx="26">
                  <c:v>207888.49599830143</c:v>
                </c:pt>
                <c:pt idx="27">
                  <c:v>207888.49599830143</c:v>
                </c:pt>
                <c:pt idx="28">
                  <c:v>207888.49599830143</c:v>
                </c:pt>
                <c:pt idx="29">
                  <c:v>207888.49599830143</c:v>
                </c:pt>
                <c:pt idx="30">
                  <c:v>207888.49599830143</c:v>
                </c:pt>
                <c:pt idx="31">
                  <c:v>207888.49599830143</c:v>
                </c:pt>
                <c:pt idx="32">
                  <c:v>207888.49599830143</c:v>
                </c:pt>
                <c:pt idx="33">
                  <c:v>207888.49599830143</c:v>
                </c:pt>
                <c:pt idx="34">
                  <c:v>207888.49599830143</c:v>
                </c:pt>
                <c:pt idx="35">
                  <c:v>207888.49599830143</c:v>
                </c:pt>
                <c:pt idx="36">
                  <c:v>207888.49599830143</c:v>
                </c:pt>
                <c:pt idx="37">
                  <c:v>207888.49599830143</c:v>
                </c:pt>
                <c:pt idx="38">
                  <c:v>207888.49599830143</c:v>
                </c:pt>
                <c:pt idx="39">
                  <c:v>207888.49599830143</c:v>
                </c:pt>
                <c:pt idx="40">
                  <c:v>207888.49599830143</c:v>
                </c:pt>
                <c:pt idx="41">
                  <c:v>207888.49599830143</c:v>
                </c:pt>
                <c:pt idx="42">
                  <c:v>207888.49599830143</c:v>
                </c:pt>
                <c:pt idx="43">
                  <c:v>207888.49599830143</c:v>
                </c:pt>
                <c:pt idx="44">
                  <c:v>207888.49599830143</c:v>
                </c:pt>
                <c:pt idx="45">
                  <c:v>207888.49599830143</c:v>
                </c:pt>
                <c:pt idx="46">
                  <c:v>207888.49599830143</c:v>
                </c:pt>
                <c:pt idx="47">
                  <c:v>207888.49599830143</c:v>
                </c:pt>
                <c:pt idx="48">
                  <c:v>207888.49599830143</c:v>
                </c:pt>
                <c:pt idx="49">
                  <c:v>207888.49599830143</c:v>
                </c:pt>
                <c:pt idx="50">
                  <c:v>207888.49599830143</c:v>
                </c:pt>
                <c:pt idx="51">
                  <c:v>207888.49599830143</c:v>
                </c:pt>
                <c:pt idx="52">
                  <c:v>207888.49599830143</c:v>
                </c:pt>
                <c:pt idx="53">
                  <c:v>207888.49599830143</c:v>
                </c:pt>
                <c:pt idx="54">
                  <c:v>207888.49599830143</c:v>
                </c:pt>
                <c:pt idx="55">
                  <c:v>207888.49599830143</c:v>
                </c:pt>
                <c:pt idx="56">
                  <c:v>207888.49599830143</c:v>
                </c:pt>
                <c:pt idx="57">
                  <c:v>207888.49599830143</c:v>
                </c:pt>
                <c:pt idx="58">
                  <c:v>207888.49599830143</c:v>
                </c:pt>
                <c:pt idx="59">
                  <c:v>207888.49599830143</c:v>
                </c:pt>
                <c:pt idx="60">
                  <c:v>207888.49599830143</c:v>
                </c:pt>
                <c:pt idx="61">
                  <c:v>207888.49599830143</c:v>
                </c:pt>
                <c:pt idx="62">
                  <c:v>207888.49599830143</c:v>
                </c:pt>
                <c:pt idx="63">
                  <c:v>207888.49599830143</c:v>
                </c:pt>
                <c:pt idx="64">
                  <c:v>207888.49599830143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8-434A-922D-3A8EEF2E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47232"/>
        <c:axId val="50731123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Soups!$E$47</c15:sqref>
                        </c15:formulaRef>
                      </c:ext>
                    </c:extLst>
                    <c:strCache>
                      <c:ptCount val="1"/>
                      <c:pt idx="0">
                        <c:v>Beginning Inventory</c:v>
                      </c:pt>
                    </c:strCache>
                  </c:strRef>
                </c:tx>
                <c:spPr>
                  <a:ln w="38100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Soups!$A$48:$B$112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</c:v>
                        </c:pt>
                        <c:pt idx="14">
                          <c:v>2</c:v>
                        </c:pt>
                        <c:pt idx="15">
                          <c:v>3</c:v>
                        </c:pt>
                        <c:pt idx="16">
                          <c:v>4</c:v>
                        </c:pt>
                        <c:pt idx="17">
                          <c:v>5</c:v>
                        </c:pt>
                        <c:pt idx="18">
                          <c:v>6</c:v>
                        </c:pt>
                        <c:pt idx="19">
                          <c:v>7</c:v>
                        </c:pt>
                        <c:pt idx="20">
                          <c:v>8</c:v>
                        </c:pt>
                        <c:pt idx="21">
                          <c:v>9</c:v>
                        </c:pt>
                        <c:pt idx="22">
                          <c:v>10</c:v>
                        </c:pt>
                        <c:pt idx="23">
                          <c:v>11</c:v>
                        </c:pt>
                        <c:pt idx="24">
                          <c:v>12</c:v>
                        </c:pt>
                        <c:pt idx="25">
                          <c:v>13</c:v>
                        </c:pt>
                        <c:pt idx="26">
                          <c:v>1</c:v>
                        </c:pt>
                        <c:pt idx="27">
                          <c:v>2</c:v>
                        </c:pt>
                        <c:pt idx="28">
                          <c:v>3</c:v>
                        </c:pt>
                        <c:pt idx="29">
                          <c:v>4</c:v>
                        </c:pt>
                        <c:pt idx="30">
                          <c:v>5</c:v>
                        </c:pt>
                        <c:pt idx="31">
                          <c:v>6</c:v>
                        </c:pt>
                        <c:pt idx="32">
                          <c:v>7</c:v>
                        </c:pt>
                        <c:pt idx="33">
                          <c:v>8</c:v>
                        </c:pt>
                        <c:pt idx="34">
                          <c:v>9</c:v>
                        </c:pt>
                        <c:pt idx="35">
                          <c:v>10</c:v>
                        </c:pt>
                        <c:pt idx="36">
                          <c:v>11</c:v>
                        </c:pt>
                        <c:pt idx="37">
                          <c:v>12</c:v>
                        </c:pt>
                        <c:pt idx="38">
                          <c:v>13</c:v>
                        </c:pt>
                        <c:pt idx="39">
                          <c:v>1</c:v>
                        </c:pt>
                        <c:pt idx="40">
                          <c:v>2</c:v>
                        </c:pt>
                        <c:pt idx="41">
                          <c:v>3</c:v>
                        </c:pt>
                        <c:pt idx="42">
                          <c:v>4</c:v>
                        </c:pt>
                        <c:pt idx="43">
                          <c:v>5</c:v>
                        </c:pt>
                        <c:pt idx="44">
                          <c:v>6</c:v>
                        </c:pt>
                        <c:pt idx="45">
                          <c:v>7</c:v>
                        </c:pt>
                        <c:pt idx="46">
                          <c:v>8</c:v>
                        </c:pt>
                        <c:pt idx="47">
                          <c:v>9</c:v>
                        </c:pt>
                        <c:pt idx="48">
                          <c:v>10</c:v>
                        </c:pt>
                        <c:pt idx="49">
                          <c:v>11</c:v>
                        </c:pt>
                        <c:pt idx="50">
                          <c:v>12</c:v>
                        </c:pt>
                        <c:pt idx="51">
                          <c:v>13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  <c:pt idx="56">
                          <c:v>5</c:v>
                        </c:pt>
                        <c:pt idx="57">
                          <c:v>6</c:v>
                        </c:pt>
                        <c:pt idx="58">
                          <c:v>7</c:v>
                        </c:pt>
                        <c:pt idx="59">
                          <c:v>8</c:v>
                        </c:pt>
                        <c:pt idx="60">
                          <c:v>9</c:v>
                        </c:pt>
                        <c:pt idx="61">
                          <c:v>10</c:v>
                        </c:pt>
                        <c:pt idx="62">
                          <c:v>11</c:v>
                        </c:pt>
                        <c:pt idx="63">
                          <c:v>12</c:v>
                        </c:pt>
                        <c:pt idx="64">
                          <c:v>13</c:v>
                        </c:pt>
                      </c:lvl>
                      <c:lvl>
                        <c:pt idx="0">
                          <c:v>2024</c:v>
                        </c:pt>
                        <c:pt idx="13">
                          <c:v>2025</c:v>
                        </c:pt>
                        <c:pt idx="26">
                          <c:v>2026</c:v>
                        </c:pt>
                        <c:pt idx="39">
                          <c:v>2027</c:v>
                        </c:pt>
                        <c:pt idx="52">
                          <c:v>2028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Soups!$E$48:$E$112</c15:sqref>
                        </c15:formulaRef>
                      </c:ext>
                    </c:extLst>
                    <c:numCache>
                      <c:formatCode>#,##0</c:formatCode>
                      <c:ptCount val="65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FDFB-48E0-B9A9-4AC247B0A974}"/>
                  </c:ext>
                </c:extLst>
              </c15:ser>
            </c15:filteredLineSeries>
          </c:ext>
        </c:extLst>
      </c:lineChart>
      <c:catAx>
        <c:axId val="507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800">
                    <a:latin typeface="+mn-lt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5143462982246446"/>
              <c:y val="0.9433562257543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507311232"/>
        <c:crosses val="autoZero"/>
        <c:auto val="0"/>
        <c:lblAlgn val="ctr"/>
        <c:lblOffset val="100"/>
        <c:noMultiLvlLbl val="0"/>
      </c:catAx>
      <c:valAx>
        <c:axId val="50731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Soups!$C$43</c:f>
              <c:strCache>
                <c:ptCount val="1"/>
                <c:pt idx="0">
                  <c:v>Cases</c:v>
                </c:pt>
              </c:strCache>
            </c:strRef>
          </c:tx>
          <c:layout>
            <c:manualLayout>
              <c:xMode val="edge"/>
              <c:yMode val="edge"/>
              <c:x val="1.175388313059678E-2"/>
              <c:y val="0.4097030769288702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800" b="1" i="0" u="none" strike="noStrike" baseline="0">
                  <a:solidFill>
                    <a:srgbClr val="000000"/>
                  </a:solidFill>
                  <a:latin typeface="+mn-lt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50724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76860363736482"/>
          <c:y val="9.3436379276119891E-2"/>
          <c:w val="0.16377776732716967"/>
          <c:h val="0.86538021631048523"/>
        </c:manualLayout>
      </c:layout>
      <c:overlay val="0"/>
      <c:txPr>
        <a:bodyPr/>
        <a:lstStyle/>
        <a:p>
          <a:pPr>
            <a:defRPr sz="1600" baseline="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77" r="0.75000000000000777" t="1" header="0.5" footer="0.5"/>
    <c:pageSetup paperSize="5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400">
                <a:latin typeface="+mn-lt"/>
              </a:rPr>
              <a:t>RCK Deli Lines Capacity</a:t>
            </a:r>
          </a:p>
        </c:rich>
      </c:tx>
      <c:layout>
        <c:manualLayout>
          <c:xMode val="edge"/>
          <c:yMode val="edge"/>
          <c:x val="0.43275113265487575"/>
          <c:y val="2.1511131761652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81283525124545E-2"/>
          <c:y val="0.10188214977578904"/>
          <c:w val="0.75248427642352678"/>
          <c:h val="0.7517077207039355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Deli!$C$47</c:f>
              <c:strCache>
                <c:ptCount val="1"/>
                <c:pt idx="0">
                  <c:v>Forecasted Demand</c:v>
                </c:pt>
              </c:strCache>
            </c:strRef>
          </c:tx>
          <c:spPr>
            <a:solidFill>
              <a:srgbClr val="000075"/>
            </a:solidFill>
            <a:ln w="19050">
              <a:solidFill>
                <a:srgbClr val="000075"/>
              </a:solidFill>
            </a:ln>
          </c:spPr>
          <c:invertIfNegative val="0"/>
          <c:cat>
            <c:multiLvlStrRef>
              <c:f>Deli!$A$48:$B$112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Deli!$C$48:$C$112</c:f>
              <c:numCache>
                <c:formatCode>#,##0</c:formatCode>
                <c:ptCount val="65"/>
                <c:pt idx="0">
                  <c:v>64755.38536096341</c:v>
                </c:pt>
                <c:pt idx="1">
                  <c:v>62286.72720462954</c:v>
                </c:pt>
                <c:pt idx="2">
                  <c:v>60825.993944051326</c:v>
                </c:pt>
                <c:pt idx="3">
                  <c:v>102290.16745168364</c:v>
                </c:pt>
                <c:pt idx="4">
                  <c:v>112515.30027573113</c:v>
                </c:pt>
                <c:pt idx="5">
                  <c:v>120006.53154982487</c:v>
                </c:pt>
                <c:pt idx="6">
                  <c:v>78547.094531364331</c:v>
                </c:pt>
                <c:pt idx="7">
                  <c:v>67428.659849518357</c:v>
                </c:pt>
                <c:pt idx="8">
                  <c:v>64420.989225435456</c:v>
                </c:pt>
                <c:pt idx="9">
                  <c:v>58842.352278908147</c:v>
                </c:pt>
                <c:pt idx="10">
                  <c:v>48814.257404406868</c:v>
                </c:pt>
                <c:pt idx="11">
                  <c:v>62389.035370740079</c:v>
                </c:pt>
                <c:pt idx="12">
                  <c:v>53251.779379667947</c:v>
                </c:pt>
                <c:pt idx="13">
                  <c:v>54359.373349679307</c:v>
                </c:pt>
                <c:pt idx="14">
                  <c:v>64831.333570972041</c:v>
                </c:pt>
                <c:pt idx="15">
                  <c:v>52856.070209044257</c:v>
                </c:pt>
                <c:pt idx="16">
                  <c:v>96212.253696695931</c:v>
                </c:pt>
                <c:pt idx="17">
                  <c:v>86861.588784498541</c:v>
                </c:pt>
                <c:pt idx="18">
                  <c:v>83541.190355892249</c:v>
                </c:pt>
                <c:pt idx="19">
                  <c:v>57229.548262542376</c:v>
                </c:pt>
                <c:pt idx="20">
                  <c:v>58092.476667716895</c:v>
                </c:pt>
                <c:pt idx="21">
                  <c:v>53254.2792655823</c:v>
                </c:pt>
                <c:pt idx="22">
                  <c:v>48150.040695053984</c:v>
                </c:pt>
                <c:pt idx="23">
                  <c:v>51317.8065302549</c:v>
                </c:pt>
                <c:pt idx="24">
                  <c:v>41933.8864720083</c:v>
                </c:pt>
                <c:pt idx="25">
                  <c:v>41973.792647267364</c:v>
                </c:pt>
                <c:pt idx="26">
                  <c:v>51262</c:v>
                </c:pt>
                <c:pt idx="27">
                  <c:v>59216</c:v>
                </c:pt>
                <c:pt idx="28">
                  <c:v>61866</c:v>
                </c:pt>
                <c:pt idx="29">
                  <c:v>87731</c:v>
                </c:pt>
                <c:pt idx="30">
                  <c:v>86861.588784498541</c:v>
                </c:pt>
                <c:pt idx="31">
                  <c:v>83541.190355892249</c:v>
                </c:pt>
                <c:pt idx="32">
                  <c:v>57229.548262542376</c:v>
                </c:pt>
                <c:pt idx="33">
                  <c:v>58092.476667716895</c:v>
                </c:pt>
                <c:pt idx="34">
                  <c:v>53254.2792655823</c:v>
                </c:pt>
                <c:pt idx="35">
                  <c:v>48150.040695053984</c:v>
                </c:pt>
                <c:pt idx="36">
                  <c:v>51317.8065302549</c:v>
                </c:pt>
                <c:pt idx="37">
                  <c:v>41933.8864720083</c:v>
                </c:pt>
                <c:pt idx="38">
                  <c:v>41973.792647267364</c:v>
                </c:pt>
                <c:pt idx="39">
                  <c:v>51262</c:v>
                </c:pt>
                <c:pt idx="40">
                  <c:v>59216</c:v>
                </c:pt>
                <c:pt idx="41">
                  <c:v>61866</c:v>
                </c:pt>
                <c:pt idx="42">
                  <c:v>87731</c:v>
                </c:pt>
                <c:pt idx="43">
                  <c:v>86861.588784498541</c:v>
                </c:pt>
                <c:pt idx="44">
                  <c:v>83541.190355892249</c:v>
                </c:pt>
                <c:pt idx="45">
                  <c:v>57229.548262542376</c:v>
                </c:pt>
                <c:pt idx="46">
                  <c:v>58092.476667716895</c:v>
                </c:pt>
                <c:pt idx="47">
                  <c:v>53254.2792655823</c:v>
                </c:pt>
                <c:pt idx="48">
                  <c:v>48150.040695053984</c:v>
                </c:pt>
                <c:pt idx="49">
                  <c:v>51317.8065302549</c:v>
                </c:pt>
                <c:pt idx="50">
                  <c:v>41933.8864720083</c:v>
                </c:pt>
                <c:pt idx="51">
                  <c:v>41973.792647267364</c:v>
                </c:pt>
                <c:pt idx="52">
                  <c:v>51262</c:v>
                </c:pt>
                <c:pt idx="53">
                  <c:v>59216</c:v>
                </c:pt>
                <c:pt idx="54">
                  <c:v>61866</c:v>
                </c:pt>
                <c:pt idx="55">
                  <c:v>87731</c:v>
                </c:pt>
                <c:pt idx="56">
                  <c:v>86861.588784498541</c:v>
                </c:pt>
                <c:pt idx="57">
                  <c:v>83541.190355892249</c:v>
                </c:pt>
                <c:pt idx="58">
                  <c:v>57229.548262542376</c:v>
                </c:pt>
                <c:pt idx="59">
                  <c:v>58092.476667716895</c:v>
                </c:pt>
                <c:pt idx="60">
                  <c:v>53254.2792655823</c:v>
                </c:pt>
                <c:pt idx="61">
                  <c:v>48150.040695053984</c:v>
                </c:pt>
                <c:pt idx="62">
                  <c:v>51317.8065302549</c:v>
                </c:pt>
                <c:pt idx="63">
                  <c:v>41933.8864720083</c:v>
                </c:pt>
                <c:pt idx="64">
                  <c:v>41973.792647267364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5-491B-AE9A-CAF556158AD2}"/>
            </c:ext>
          </c:extLst>
        </c:ser>
        <c:ser>
          <c:idx val="0"/>
          <c:order val="4"/>
          <c:tx>
            <c:strRef>
              <c:f>Deli!$G$47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rgbClr val="42D4F4"/>
            </a:solidFill>
            <a:ln w="19050">
              <a:solidFill>
                <a:srgbClr val="42D4F4"/>
              </a:solidFill>
            </a:ln>
          </c:spPr>
          <c:invertIfNegative val="0"/>
          <c:cat>
            <c:multiLvlStrRef>
              <c:f>Deli!$A$48:$B$112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Deli!$G$48:$G$112</c:f>
              <c:numCache>
                <c:formatCode>#,##0</c:formatCode>
                <c:ptCount val="65"/>
                <c:pt idx="0">
                  <c:v>63750</c:v>
                </c:pt>
                <c:pt idx="1">
                  <c:v>76031</c:v>
                </c:pt>
                <c:pt idx="2">
                  <c:v>61987</c:v>
                </c:pt>
                <c:pt idx="3">
                  <c:v>112833</c:v>
                </c:pt>
                <c:pt idx="4">
                  <c:v>101867</c:v>
                </c:pt>
                <c:pt idx="5">
                  <c:v>97973</c:v>
                </c:pt>
                <c:pt idx="6">
                  <c:v>67116</c:v>
                </c:pt>
                <c:pt idx="7">
                  <c:v>68128</c:v>
                </c:pt>
                <c:pt idx="8">
                  <c:v>62454</c:v>
                </c:pt>
                <c:pt idx="9">
                  <c:v>56468</c:v>
                </c:pt>
                <c:pt idx="10">
                  <c:v>60183</c:v>
                </c:pt>
                <c:pt idx="11">
                  <c:v>49178</c:v>
                </c:pt>
                <c:pt idx="12">
                  <c:v>61531</c:v>
                </c:pt>
                <c:pt idx="13">
                  <c:v>51262</c:v>
                </c:pt>
                <c:pt idx="14">
                  <c:v>59216</c:v>
                </c:pt>
                <c:pt idx="15">
                  <c:v>61866</c:v>
                </c:pt>
                <c:pt idx="16">
                  <c:v>87731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5-491B-AE9A-CAF55615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"/>
        <c:axId val="507247232"/>
        <c:axId val="50731123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Deli!$I$47</c15:sqref>
                        </c15:formulaRef>
                      </c:ext>
                    </c:extLst>
                    <c:strCache>
                      <c:ptCount val="1"/>
                      <c:pt idx="0">
                        <c:v>Outside Purchases</c:v>
                      </c:pt>
                    </c:strCache>
                  </c:strRef>
                </c:tx>
                <c:spPr>
                  <a:solidFill>
                    <a:srgbClr val="F58231"/>
                  </a:solidFill>
                  <a:ln w="19050">
                    <a:solidFill>
                      <a:srgbClr val="F58231"/>
                    </a:solidFill>
                    <a:prstDash val="solid"/>
                  </a:ln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Deli!$A$48:$B$112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</c:v>
                        </c:pt>
                        <c:pt idx="14">
                          <c:v>2</c:v>
                        </c:pt>
                        <c:pt idx="15">
                          <c:v>3</c:v>
                        </c:pt>
                        <c:pt idx="16">
                          <c:v>4</c:v>
                        </c:pt>
                        <c:pt idx="17">
                          <c:v>5</c:v>
                        </c:pt>
                        <c:pt idx="18">
                          <c:v>6</c:v>
                        </c:pt>
                        <c:pt idx="19">
                          <c:v>7</c:v>
                        </c:pt>
                        <c:pt idx="20">
                          <c:v>8</c:v>
                        </c:pt>
                        <c:pt idx="21">
                          <c:v>9</c:v>
                        </c:pt>
                        <c:pt idx="22">
                          <c:v>10</c:v>
                        </c:pt>
                        <c:pt idx="23">
                          <c:v>11</c:v>
                        </c:pt>
                        <c:pt idx="24">
                          <c:v>12</c:v>
                        </c:pt>
                        <c:pt idx="25">
                          <c:v>13</c:v>
                        </c:pt>
                        <c:pt idx="26">
                          <c:v>1</c:v>
                        </c:pt>
                        <c:pt idx="27">
                          <c:v>2</c:v>
                        </c:pt>
                        <c:pt idx="28">
                          <c:v>3</c:v>
                        </c:pt>
                        <c:pt idx="29">
                          <c:v>4</c:v>
                        </c:pt>
                        <c:pt idx="30">
                          <c:v>5</c:v>
                        </c:pt>
                        <c:pt idx="31">
                          <c:v>6</c:v>
                        </c:pt>
                        <c:pt idx="32">
                          <c:v>7</c:v>
                        </c:pt>
                        <c:pt idx="33">
                          <c:v>8</c:v>
                        </c:pt>
                        <c:pt idx="34">
                          <c:v>9</c:v>
                        </c:pt>
                        <c:pt idx="35">
                          <c:v>10</c:v>
                        </c:pt>
                        <c:pt idx="36">
                          <c:v>11</c:v>
                        </c:pt>
                        <c:pt idx="37">
                          <c:v>12</c:v>
                        </c:pt>
                        <c:pt idx="38">
                          <c:v>13</c:v>
                        </c:pt>
                        <c:pt idx="39">
                          <c:v>1</c:v>
                        </c:pt>
                        <c:pt idx="40">
                          <c:v>2</c:v>
                        </c:pt>
                        <c:pt idx="41">
                          <c:v>3</c:v>
                        </c:pt>
                        <c:pt idx="42">
                          <c:v>4</c:v>
                        </c:pt>
                        <c:pt idx="43">
                          <c:v>5</c:v>
                        </c:pt>
                        <c:pt idx="44">
                          <c:v>6</c:v>
                        </c:pt>
                        <c:pt idx="45">
                          <c:v>7</c:v>
                        </c:pt>
                        <c:pt idx="46">
                          <c:v>8</c:v>
                        </c:pt>
                        <c:pt idx="47">
                          <c:v>9</c:v>
                        </c:pt>
                        <c:pt idx="48">
                          <c:v>10</c:v>
                        </c:pt>
                        <c:pt idx="49">
                          <c:v>11</c:v>
                        </c:pt>
                        <c:pt idx="50">
                          <c:v>12</c:v>
                        </c:pt>
                        <c:pt idx="51">
                          <c:v>13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  <c:pt idx="56">
                          <c:v>5</c:v>
                        </c:pt>
                        <c:pt idx="57">
                          <c:v>6</c:v>
                        </c:pt>
                        <c:pt idx="58">
                          <c:v>7</c:v>
                        </c:pt>
                        <c:pt idx="59">
                          <c:v>8</c:v>
                        </c:pt>
                        <c:pt idx="60">
                          <c:v>9</c:v>
                        </c:pt>
                        <c:pt idx="61">
                          <c:v>10</c:v>
                        </c:pt>
                        <c:pt idx="62">
                          <c:v>11</c:v>
                        </c:pt>
                        <c:pt idx="63">
                          <c:v>12</c:v>
                        </c:pt>
                        <c:pt idx="64">
                          <c:v>13</c:v>
                        </c:pt>
                      </c:lvl>
                      <c:lvl>
                        <c:pt idx="0">
                          <c:v>2024</c:v>
                        </c:pt>
                        <c:pt idx="13">
                          <c:v>2025</c:v>
                        </c:pt>
                        <c:pt idx="26">
                          <c:v>2026</c:v>
                        </c:pt>
                        <c:pt idx="39">
                          <c:v>2027</c:v>
                        </c:pt>
                        <c:pt idx="52">
                          <c:v>2028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Deli!$I$48:$I$112</c15:sqref>
                        </c15:formulaRef>
                      </c:ext>
                    </c:extLst>
                    <c:numCache>
                      <c:formatCode>#,##0</c:formatCode>
                      <c:ptCount val="6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8A5-491B-AE9A-CAF556158A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Deli!$D$47</c:f>
              <c:strCache>
                <c:ptCount val="1"/>
                <c:pt idx="0">
                  <c:v>Scheduled Production</c:v>
                </c:pt>
              </c:strCache>
            </c:strRef>
          </c:tx>
          <c:spPr>
            <a:ln w="38100">
              <a:solidFill>
                <a:srgbClr val="911EB4"/>
              </a:solidFill>
              <a:prstDash val="dash"/>
            </a:ln>
          </c:spPr>
          <c:marker>
            <c:symbol val="none"/>
          </c:marker>
          <c:cat>
            <c:multiLvlStrRef>
              <c:f>Deli!$A$48:$B$112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Deli!$D$48:$D$112</c:f>
              <c:numCache>
                <c:formatCode>#,##0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8A5-491B-AE9A-CAF556158AD2}"/>
            </c:ext>
          </c:extLst>
        </c:ser>
        <c:ser>
          <c:idx val="3"/>
          <c:order val="2"/>
          <c:tx>
            <c:strRef>
              <c:f>Deli!$F$47</c:f>
              <c:strCache>
                <c:ptCount val="1"/>
                <c:pt idx="0">
                  <c:v>Actual Production</c:v>
                </c:pt>
              </c:strCache>
            </c:strRef>
          </c:tx>
          <c:spPr>
            <a:ln w="38100">
              <a:solidFill>
                <a:srgbClr val="911EB4"/>
              </a:solidFill>
            </a:ln>
          </c:spPr>
          <c:marker>
            <c:symbol val="none"/>
          </c:marker>
          <c:cat>
            <c:multiLvlStrRef>
              <c:f>Deli!$A$48:$B$112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Deli!$F$48:$F$112</c:f>
              <c:numCache>
                <c:formatCode>#,##0</c:formatCode>
                <c:ptCount val="65"/>
                <c:pt idx="0">
                  <c:v>63764</c:v>
                </c:pt>
                <c:pt idx="1">
                  <c:v>76119</c:v>
                </c:pt>
                <c:pt idx="2">
                  <c:v>63624</c:v>
                </c:pt>
                <c:pt idx="3">
                  <c:v>120202</c:v>
                </c:pt>
                <c:pt idx="4">
                  <c:v>104068</c:v>
                </c:pt>
                <c:pt idx="5">
                  <c:v>87090</c:v>
                </c:pt>
                <c:pt idx="6">
                  <c:v>67116</c:v>
                </c:pt>
                <c:pt idx="7">
                  <c:v>68332</c:v>
                </c:pt>
                <c:pt idx="8">
                  <c:v>62383</c:v>
                </c:pt>
                <c:pt idx="9">
                  <c:v>57066</c:v>
                </c:pt>
                <c:pt idx="10">
                  <c:v>59595</c:v>
                </c:pt>
                <c:pt idx="11">
                  <c:v>49231</c:v>
                </c:pt>
                <c:pt idx="12">
                  <c:v>61541</c:v>
                </c:pt>
                <c:pt idx="13">
                  <c:v>51262</c:v>
                </c:pt>
                <c:pt idx="14">
                  <c:v>59316</c:v>
                </c:pt>
                <c:pt idx="15">
                  <c:v>63436</c:v>
                </c:pt>
                <c:pt idx="16">
                  <c:v>87884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8A5-491B-AE9A-CAF556158AD2}"/>
            </c:ext>
          </c:extLst>
        </c:ser>
        <c:ser>
          <c:idx val="7"/>
          <c:order val="6"/>
          <c:tx>
            <c:strRef>
              <c:f>Deli!$N$47</c:f>
              <c:strCache>
                <c:ptCount val="1"/>
                <c:pt idx="0">
                  <c:v>Overtime Capacity</c:v>
                </c:pt>
              </c:strCache>
            </c:strRef>
          </c:tx>
          <c:spPr>
            <a:ln w="38100">
              <a:solidFill>
                <a:srgbClr val="FFE119"/>
              </a:solidFill>
            </a:ln>
          </c:spPr>
          <c:marker>
            <c:symbol val="none"/>
          </c:marker>
          <c:cat>
            <c:multiLvlStrRef>
              <c:f>Deli!$A$48:$B$112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Deli!$N$48:$N$112</c:f>
              <c:numCache>
                <c:formatCode>#,##0</c:formatCode>
                <c:ptCount val="65"/>
                <c:pt idx="0">
                  <c:v>245250.32650638765</c:v>
                </c:pt>
                <c:pt idx="1">
                  <c:v>245250.32650638765</c:v>
                </c:pt>
                <c:pt idx="2">
                  <c:v>245250.32650638765</c:v>
                </c:pt>
                <c:pt idx="3">
                  <c:v>245250.32650638765</c:v>
                </c:pt>
                <c:pt idx="4">
                  <c:v>245250.32650638765</c:v>
                </c:pt>
                <c:pt idx="5">
                  <c:v>245250.32650638765</c:v>
                </c:pt>
                <c:pt idx="6">
                  <c:v>245250.32650638765</c:v>
                </c:pt>
                <c:pt idx="7">
                  <c:v>245250.32650638765</c:v>
                </c:pt>
                <c:pt idx="8">
                  <c:v>245250.32650638765</c:v>
                </c:pt>
                <c:pt idx="9">
                  <c:v>245250.32650638765</c:v>
                </c:pt>
                <c:pt idx="10">
                  <c:v>245250.32650638765</c:v>
                </c:pt>
                <c:pt idx="11">
                  <c:v>245250.32650638765</c:v>
                </c:pt>
                <c:pt idx="12">
                  <c:v>306562.90813298454</c:v>
                </c:pt>
                <c:pt idx="13">
                  <c:v>328885.19200045738</c:v>
                </c:pt>
                <c:pt idx="14">
                  <c:v>328885.19200045738</c:v>
                </c:pt>
                <c:pt idx="15">
                  <c:v>328885.19200045738</c:v>
                </c:pt>
                <c:pt idx="16">
                  <c:v>328885.19200045738</c:v>
                </c:pt>
                <c:pt idx="17">
                  <c:v>328885.19200045738</c:v>
                </c:pt>
                <c:pt idx="18">
                  <c:v>328885.19200045738</c:v>
                </c:pt>
                <c:pt idx="19">
                  <c:v>328885.19200045738</c:v>
                </c:pt>
                <c:pt idx="20">
                  <c:v>328885.19200045738</c:v>
                </c:pt>
                <c:pt idx="21">
                  <c:v>328885.19200045738</c:v>
                </c:pt>
                <c:pt idx="22">
                  <c:v>328885.19200045738</c:v>
                </c:pt>
                <c:pt idx="23">
                  <c:v>328885.19200045738</c:v>
                </c:pt>
                <c:pt idx="24">
                  <c:v>328885.19200045738</c:v>
                </c:pt>
                <c:pt idx="25">
                  <c:v>328885.19200045738</c:v>
                </c:pt>
                <c:pt idx="26">
                  <c:v>328885.19200045738</c:v>
                </c:pt>
                <c:pt idx="27">
                  <c:v>328885.19200045738</c:v>
                </c:pt>
                <c:pt idx="28">
                  <c:v>328885.19200045738</c:v>
                </c:pt>
                <c:pt idx="29">
                  <c:v>328885.19200045738</c:v>
                </c:pt>
                <c:pt idx="30">
                  <c:v>328885.19200045738</c:v>
                </c:pt>
                <c:pt idx="31">
                  <c:v>328885.19200045738</c:v>
                </c:pt>
                <c:pt idx="32">
                  <c:v>328885.19200045738</c:v>
                </c:pt>
                <c:pt idx="33">
                  <c:v>328885.19200045738</c:v>
                </c:pt>
                <c:pt idx="34">
                  <c:v>328885.19200045738</c:v>
                </c:pt>
                <c:pt idx="35">
                  <c:v>328885.19200045738</c:v>
                </c:pt>
                <c:pt idx="36">
                  <c:v>328885.19200045738</c:v>
                </c:pt>
                <c:pt idx="37">
                  <c:v>328885.19200045738</c:v>
                </c:pt>
                <c:pt idx="38">
                  <c:v>328885.19200045738</c:v>
                </c:pt>
                <c:pt idx="39">
                  <c:v>328885.19200045738</c:v>
                </c:pt>
                <c:pt idx="40">
                  <c:v>328885.19200045738</c:v>
                </c:pt>
                <c:pt idx="41">
                  <c:v>328885.19200045738</c:v>
                </c:pt>
                <c:pt idx="42">
                  <c:v>328885.19200045738</c:v>
                </c:pt>
                <c:pt idx="43">
                  <c:v>328885.19200045738</c:v>
                </c:pt>
                <c:pt idx="44">
                  <c:v>328885.19200045738</c:v>
                </c:pt>
                <c:pt idx="45">
                  <c:v>328885.19200045738</c:v>
                </c:pt>
                <c:pt idx="46">
                  <c:v>328885.19200045738</c:v>
                </c:pt>
                <c:pt idx="47">
                  <c:v>328885.19200045738</c:v>
                </c:pt>
                <c:pt idx="48">
                  <c:v>328885.19200045738</c:v>
                </c:pt>
                <c:pt idx="49">
                  <c:v>328885.19200045738</c:v>
                </c:pt>
                <c:pt idx="50">
                  <c:v>328885.19200045738</c:v>
                </c:pt>
                <c:pt idx="51">
                  <c:v>328885.19200045738</c:v>
                </c:pt>
                <c:pt idx="52">
                  <c:v>328885.19200045738</c:v>
                </c:pt>
                <c:pt idx="53">
                  <c:v>328885.19200045738</c:v>
                </c:pt>
                <c:pt idx="54">
                  <c:v>328885.19200045738</c:v>
                </c:pt>
                <c:pt idx="55">
                  <c:v>328885.19200045738</c:v>
                </c:pt>
                <c:pt idx="56">
                  <c:v>328885.19200045738</c:v>
                </c:pt>
                <c:pt idx="57">
                  <c:v>328885.19200045738</c:v>
                </c:pt>
                <c:pt idx="58">
                  <c:v>328885.19200045738</c:v>
                </c:pt>
                <c:pt idx="59">
                  <c:v>328885.19200045738</c:v>
                </c:pt>
                <c:pt idx="60">
                  <c:v>328885.19200045738</c:v>
                </c:pt>
                <c:pt idx="61">
                  <c:v>328885.19200045738</c:v>
                </c:pt>
                <c:pt idx="62">
                  <c:v>328885.19200045738</c:v>
                </c:pt>
                <c:pt idx="63">
                  <c:v>328885.19200045738</c:v>
                </c:pt>
                <c:pt idx="64">
                  <c:v>328885.19200045738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A5-491B-AE9A-CAF556158AD2}"/>
            </c:ext>
          </c:extLst>
        </c:ser>
        <c:ser>
          <c:idx val="8"/>
          <c:order val="7"/>
          <c:tx>
            <c:strRef>
              <c:f>Deli!$O$47</c:f>
              <c:strCache>
                <c:ptCount val="1"/>
                <c:pt idx="0">
                  <c:v>Max Capacity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Deli!$A$48:$B$112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Deli!$O$48:$O$112</c:f>
              <c:numCache>
                <c:formatCode>#,##0</c:formatCode>
                <c:ptCount val="65"/>
                <c:pt idx="0">
                  <c:v>245250.32650638765</c:v>
                </c:pt>
                <c:pt idx="1">
                  <c:v>245250.32650638765</c:v>
                </c:pt>
                <c:pt idx="2">
                  <c:v>245250.32650638765</c:v>
                </c:pt>
                <c:pt idx="3">
                  <c:v>245250.32650638765</c:v>
                </c:pt>
                <c:pt idx="4">
                  <c:v>245250.32650638765</c:v>
                </c:pt>
                <c:pt idx="5">
                  <c:v>245250.32650638765</c:v>
                </c:pt>
                <c:pt idx="6">
                  <c:v>245250.32650638765</c:v>
                </c:pt>
                <c:pt idx="7">
                  <c:v>245250.32650638765</c:v>
                </c:pt>
                <c:pt idx="8">
                  <c:v>245250.32650638765</c:v>
                </c:pt>
                <c:pt idx="9">
                  <c:v>245250.32650638765</c:v>
                </c:pt>
                <c:pt idx="10">
                  <c:v>245250.32650638765</c:v>
                </c:pt>
                <c:pt idx="11">
                  <c:v>245250.32650638765</c:v>
                </c:pt>
                <c:pt idx="12">
                  <c:v>306562.90813298454</c:v>
                </c:pt>
                <c:pt idx="13">
                  <c:v>328885.19200045738</c:v>
                </c:pt>
                <c:pt idx="14">
                  <c:v>328885.19200045738</c:v>
                </c:pt>
                <c:pt idx="15">
                  <c:v>328885.19200045738</c:v>
                </c:pt>
                <c:pt idx="16">
                  <c:v>328885.19200045738</c:v>
                </c:pt>
                <c:pt idx="17">
                  <c:v>328885.19200045738</c:v>
                </c:pt>
                <c:pt idx="18">
                  <c:v>328885.19200045738</c:v>
                </c:pt>
                <c:pt idx="19">
                  <c:v>328885.19200045738</c:v>
                </c:pt>
                <c:pt idx="20">
                  <c:v>328885.19200045738</c:v>
                </c:pt>
                <c:pt idx="21">
                  <c:v>328885.19200045738</c:v>
                </c:pt>
                <c:pt idx="22">
                  <c:v>328885.19200045738</c:v>
                </c:pt>
                <c:pt idx="23">
                  <c:v>328885.19200045738</c:v>
                </c:pt>
                <c:pt idx="24">
                  <c:v>328885.19200045738</c:v>
                </c:pt>
                <c:pt idx="25">
                  <c:v>328885.19200045738</c:v>
                </c:pt>
                <c:pt idx="26">
                  <c:v>328885.19200045738</c:v>
                </c:pt>
                <c:pt idx="27">
                  <c:v>328885.19200045738</c:v>
                </c:pt>
                <c:pt idx="28">
                  <c:v>328885.19200045738</c:v>
                </c:pt>
                <c:pt idx="29">
                  <c:v>328885.19200045738</c:v>
                </c:pt>
                <c:pt idx="30">
                  <c:v>328885.19200045738</c:v>
                </c:pt>
                <c:pt idx="31">
                  <c:v>328885.19200045738</c:v>
                </c:pt>
                <c:pt idx="32">
                  <c:v>328885.19200045738</c:v>
                </c:pt>
                <c:pt idx="33">
                  <c:v>328885.19200045738</c:v>
                </c:pt>
                <c:pt idx="34">
                  <c:v>328885.19200045738</c:v>
                </c:pt>
                <c:pt idx="35">
                  <c:v>328885.19200045738</c:v>
                </c:pt>
                <c:pt idx="36">
                  <c:v>328885.19200045738</c:v>
                </c:pt>
                <c:pt idx="37">
                  <c:v>328885.19200045738</c:v>
                </c:pt>
                <c:pt idx="38">
                  <c:v>328885.19200045738</c:v>
                </c:pt>
                <c:pt idx="39">
                  <c:v>328885.19200045738</c:v>
                </c:pt>
                <c:pt idx="40">
                  <c:v>328885.19200045738</c:v>
                </c:pt>
                <c:pt idx="41">
                  <c:v>328885.19200045738</c:v>
                </c:pt>
                <c:pt idx="42">
                  <c:v>328885.19200045738</c:v>
                </c:pt>
                <c:pt idx="43">
                  <c:v>328885.19200045738</c:v>
                </c:pt>
                <c:pt idx="44">
                  <c:v>328885.19200045738</c:v>
                </c:pt>
                <c:pt idx="45">
                  <c:v>328885.19200045738</c:v>
                </c:pt>
                <c:pt idx="46">
                  <c:v>328885.19200045738</c:v>
                </c:pt>
                <c:pt idx="47">
                  <c:v>328885.19200045738</c:v>
                </c:pt>
                <c:pt idx="48">
                  <c:v>328885.19200045738</c:v>
                </c:pt>
                <c:pt idx="49">
                  <c:v>328885.19200045738</c:v>
                </c:pt>
                <c:pt idx="50">
                  <c:v>328885.19200045738</c:v>
                </c:pt>
                <c:pt idx="51">
                  <c:v>328885.19200045738</c:v>
                </c:pt>
                <c:pt idx="52">
                  <c:v>328885.19200045738</c:v>
                </c:pt>
                <c:pt idx="53">
                  <c:v>328885.19200045738</c:v>
                </c:pt>
                <c:pt idx="54">
                  <c:v>328885.19200045738</c:v>
                </c:pt>
                <c:pt idx="55">
                  <c:v>328885.19200045738</c:v>
                </c:pt>
                <c:pt idx="56">
                  <c:v>328885.19200045738</c:v>
                </c:pt>
                <c:pt idx="57">
                  <c:v>328885.19200045738</c:v>
                </c:pt>
                <c:pt idx="58">
                  <c:v>328885.19200045738</c:v>
                </c:pt>
                <c:pt idx="59">
                  <c:v>328885.19200045738</c:v>
                </c:pt>
                <c:pt idx="60">
                  <c:v>328885.19200045738</c:v>
                </c:pt>
                <c:pt idx="61">
                  <c:v>328885.19200045738</c:v>
                </c:pt>
                <c:pt idx="62">
                  <c:v>328885.19200045738</c:v>
                </c:pt>
                <c:pt idx="63">
                  <c:v>328885.19200045738</c:v>
                </c:pt>
                <c:pt idx="64">
                  <c:v>328885.19200045738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A5-491B-AE9A-CAF556158AD2}"/>
            </c:ext>
          </c:extLst>
        </c:ser>
        <c:ser>
          <c:idx val="6"/>
          <c:order val="8"/>
          <c:tx>
            <c:strRef>
              <c:f>Deli!$M$47</c:f>
              <c:strCache>
                <c:ptCount val="1"/>
                <c:pt idx="0">
                  <c:v>Standard Capacity</c:v>
                </c:pt>
              </c:strCache>
            </c:strRef>
          </c:tx>
          <c:spPr>
            <a:ln w="38100">
              <a:solidFill>
                <a:srgbClr val="3CB44B"/>
              </a:solidFill>
            </a:ln>
          </c:spPr>
          <c:marker>
            <c:symbol val="none"/>
          </c:marker>
          <c:cat>
            <c:multiLvlStrRef>
              <c:f>Deli!$A$48:$B$112</c:f>
              <c:multiLvlStrCache>
                <c:ptCount val="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13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</c:lvl>
                <c:lvl>
                  <c:pt idx="0">
                    <c:v>2024</c:v>
                  </c:pt>
                  <c:pt idx="13">
                    <c:v>2025</c:v>
                  </c:pt>
                  <c:pt idx="26">
                    <c:v>2026</c:v>
                  </c:pt>
                  <c:pt idx="39">
                    <c:v>2027</c:v>
                  </c:pt>
                  <c:pt idx="52">
                    <c:v>2028</c:v>
                  </c:pt>
                </c:lvl>
              </c:multiLvlStrCache>
            </c:multiLvlStrRef>
          </c:cat>
          <c:val>
            <c:numRef>
              <c:f>Deli!$M$48:$M$112</c:f>
              <c:numCache>
                <c:formatCode>#,##0</c:formatCode>
                <c:ptCount val="65"/>
                <c:pt idx="0">
                  <c:v>102187.63604432817</c:v>
                </c:pt>
                <c:pt idx="1">
                  <c:v>102187.63604432817</c:v>
                </c:pt>
                <c:pt idx="2">
                  <c:v>102187.63604432817</c:v>
                </c:pt>
                <c:pt idx="3">
                  <c:v>102187.63604432817</c:v>
                </c:pt>
                <c:pt idx="4">
                  <c:v>102187.63604432817</c:v>
                </c:pt>
                <c:pt idx="5">
                  <c:v>102187.63604432817</c:v>
                </c:pt>
                <c:pt idx="6">
                  <c:v>102187.63604432817</c:v>
                </c:pt>
                <c:pt idx="7">
                  <c:v>102187.63604432817</c:v>
                </c:pt>
                <c:pt idx="8">
                  <c:v>102187.63604432817</c:v>
                </c:pt>
                <c:pt idx="9">
                  <c:v>102187.63604432817</c:v>
                </c:pt>
                <c:pt idx="10">
                  <c:v>102187.63604432817</c:v>
                </c:pt>
                <c:pt idx="11">
                  <c:v>102187.63604432817</c:v>
                </c:pt>
                <c:pt idx="12">
                  <c:v>127734.54505541021</c:v>
                </c:pt>
                <c:pt idx="13">
                  <c:v>137035.49666685725</c:v>
                </c:pt>
                <c:pt idx="14">
                  <c:v>137035.49666685725</c:v>
                </c:pt>
                <c:pt idx="15">
                  <c:v>137035.49666685725</c:v>
                </c:pt>
                <c:pt idx="16">
                  <c:v>137035.49666685725</c:v>
                </c:pt>
                <c:pt idx="17">
                  <c:v>137035.49666685725</c:v>
                </c:pt>
                <c:pt idx="18">
                  <c:v>137035.49666685725</c:v>
                </c:pt>
                <c:pt idx="19">
                  <c:v>137035.49666685725</c:v>
                </c:pt>
                <c:pt idx="20">
                  <c:v>137035.49666685725</c:v>
                </c:pt>
                <c:pt idx="21">
                  <c:v>137035.49666685725</c:v>
                </c:pt>
                <c:pt idx="22">
                  <c:v>137035.49666685725</c:v>
                </c:pt>
                <c:pt idx="23">
                  <c:v>137035.49666685725</c:v>
                </c:pt>
                <c:pt idx="24">
                  <c:v>137035.49666685725</c:v>
                </c:pt>
                <c:pt idx="25">
                  <c:v>137035.49666685725</c:v>
                </c:pt>
                <c:pt idx="26">
                  <c:v>137035.49666685725</c:v>
                </c:pt>
                <c:pt idx="27">
                  <c:v>137035.49666685725</c:v>
                </c:pt>
                <c:pt idx="28">
                  <c:v>137035.49666685725</c:v>
                </c:pt>
                <c:pt idx="29">
                  <c:v>137035.49666685725</c:v>
                </c:pt>
                <c:pt idx="30">
                  <c:v>137035.49666685725</c:v>
                </c:pt>
                <c:pt idx="31">
                  <c:v>137035.49666685725</c:v>
                </c:pt>
                <c:pt idx="32">
                  <c:v>137035.49666685725</c:v>
                </c:pt>
                <c:pt idx="33">
                  <c:v>137035.49666685725</c:v>
                </c:pt>
                <c:pt idx="34">
                  <c:v>137035.49666685725</c:v>
                </c:pt>
                <c:pt idx="35">
                  <c:v>137035.49666685725</c:v>
                </c:pt>
                <c:pt idx="36">
                  <c:v>137035.49666685725</c:v>
                </c:pt>
                <c:pt idx="37">
                  <c:v>137035.49666685725</c:v>
                </c:pt>
                <c:pt idx="38">
                  <c:v>137035.49666685725</c:v>
                </c:pt>
                <c:pt idx="39">
                  <c:v>137035.49666685725</c:v>
                </c:pt>
                <c:pt idx="40">
                  <c:v>137035.49666685725</c:v>
                </c:pt>
                <c:pt idx="41">
                  <c:v>137035.49666685725</c:v>
                </c:pt>
                <c:pt idx="42">
                  <c:v>137035.49666685725</c:v>
                </c:pt>
                <c:pt idx="43">
                  <c:v>137035.49666685725</c:v>
                </c:pt>
                <c:pt idx="44">
                  <c:v>137035.49666685725</c:v>
                </c:pt>
                <c:pt idx="45">
                  <c:v>137035.49666685725</c:v>
                </c:pt>
                <c:pt idx="46">
                  <c:v>137035.49666685725</c:v>
                </c:pt>
                <c:pt idx="47">
                  <c:v>137035.49666685725</c:v>
                </c:pt>
                <c:pt idx="48">
                  <c:v>137035.49666685725</c:v>
                </c:pt>
                <c:pt idx="49">
                  <c:v>137035.49666685725</c:v>
                </c:pt>
                <c:pt idx="50">
                  <c:v>137035.49666685725</c:v>
                </c:pt>
                <c:pt idx="51">
                  <c:v>137035.49666685725</c:v>
                </c:pt>
                <c:pt idx="52">
                  <c:v>137035.49666685725</c:v>
                </c:pt>
                <c:pt idx="53">
                  <c:v>137035.49666685725</c:v>
                </c:pt>
                <c:pt idx="54">
                  <c:v>137035.49666685725</c:v>
                </c:pt>
                <c:pt idx="55">
                  <c:v>137035.49666685725</c:v>
                </c:pt>
                <c:pt idx="56">
                  <c:v>137035.49666685725</c:v>
                </c:pt>
                <c:pt idx="57">
                  <c:v>137035.49666685725</c:v>
                </c:pt>
                <c:pt idx="58">
                  <c:v>137035.49666685725</c:v>
                </c:pt>
                <c:pt idx="59">
                  <c:v>137035.49666685725</c:v>
                </c:pt>
                <c:pt idx="60">
                  <c:v>137035.49666685725</c:v>
                </c:pt>
                <c:pt idx="61">
                  <c:v>137035.49666685725</c:v>
                </c:pt>
                <c:pt idx="62">
                  <c:v>137035.49666685725</c:v>
                </c:pt>
                <c:pt idx="63">
                  <c:v>137035.49666685725</c:v>
                </c:pt>
                <c:pt idx="64">
                  <c:v>137035.49666685725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A5-491B-AE9A-CAF55615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47232"/>
        <c:axId val="50731123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Deli!$E$47</c15:sqref>
                        </c15:formulaRef>
                      </c:ext>
                    </c:extLst>
                    <c:strCache>
                      <c:ptCount val="1"/>
                      <c:pt idx="0">
                        <c:v>Beginning Inventory</c:v>
                      </c:pt>
                    </c:strCache>
                  </c:strRef>
                </c:tx>
                <c:spPr>
                  <a:ln w="38100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Deli!$A$48:$B$112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</c:v>
                        </c:pt>
                        <c:pt idx="14">
                          <c:v>2</c:v>
                        </c:pt>
                        <c:pt idx="15">
                          <c:v>3</c:v>
                        </c:pt>
                        <c:pt idx="16">
                          <c:v>4</c:v>
                        </c:pt>
                        <c:pt idx="17">
                          <c:v>5</c:v>
                        </c:pt>
                        <c:pt idx="18">
                          <c:v>6</c:v>
                        </c:pt>
                        <c:pt idx="19">
                          <c:v>7</c:v>
                        </c:pt>
                        <c:pt idx="20">
                          <c:v>8</c:v>
                        </c:pt>
                        <c:pt idx="21">
                          <c:v>9</c:v>
                        </c:pt>
                        <c:pt idx="22">
                          <c:v>10</c:v>
                        </c:pt>
                        <c:pt idx="23">
                          <c:v>11</c:v>
                        </c:pt>
                        <c:pt idx="24">
                          <c:v>12</c:v>
                        </c:pt>
                        <c:pt idx="25">
                          <c:v>13</c:v>
                        </c:pt>
                        <c:pt idx="26">
                          <c:v>1</c:v>
                        </c:pt>
                        <c:pt idx="27">
                          <c:v>2</c:v>
                        </c:pt>
                        <c:pt idx="28">
                          <c:v>3</c:v>
                        </c:pt>
                        <c:pt idx="29">
                          <c:v>4</c:v>
                        </c:pt>
                        <c:pt idx="30">
                          <c:v>5</c:v>
                        </c:pt>
                        <c:pt idx="31">
                          <c:v>6</c:v>
                        </c:pt>
                        <c:pt idx="32">
                          <c:v>7</c:v>
                        </c:pt>
                        <c:pt idx="33">
                          <c:v>8</c:v>
                        </c:pt>
                        <c:pt idx="34">
                          <c:v>9</c:v>
                        </c:pt>
                        <c:pt idx="35">
                          <c:v>10</c:v>
                        </c:pt>
                        <c:pt idx="36">
                          <c:v>11</c:v>
                        </c:pt>
                        <c:pt idx="37">
                          <c:v>12</c:v>
                        </c:pt>
                        <c:pt idx="38">
                          <c:v>13</c:v>
                        </c:pt>
                        <c:pt idx="39">
                          <c:v>1</c:v>
                        </c:pt>
                        <c:pt idx="40">
                          <c:v>2</c:v>
                        </c:pt>
                        <c:pt idx="41">
                          <c:v>3</c:v>
                        </c:pt>
                        <c:pt idx="42">
                          <c:v>4</c:v>
                        </c:pt>
                        <c:pt idx="43">
                          <c:v>5</c:v>
                        </c:pt>
                        <c:pt idx="44">
                          <c:v>6</c:v>
                        </c:pt>
                        <c:pt idx="45">
                          <c:v>7</c:v>
                        </c:pt>
                        <c:pt idx="46">
                          <c:v>8</c:v>
                        </c:pt>
                        <c:pt idx="47">
                          <c:v>9</c:v>
                        </c:pt>
                        <c:pt idx="48">
                          <c:v>10</c:v>
                        </c:pt>
                        <c:pt idx="49">
                          <c:v>11</c:v>
                        </c:pt>
                        <c:pt idx="50">
                          <c:v>12</c:v>
                        </c:pt>
                        <c:pt idx="51">
                          <c:v>13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  <c:pt idx="56">
                          <c:v>5</c:v>
                        </c:pt>
                        <c:pt idx="57">
                          <c:v>6</c:v>
                        </c:pt>
                        <c:pt idx="58">
                          <c:v>7</c:v>
                        </c:pt>
                        <c:pt idx="59">
                          <c:v>8</c:v>
                        </c:pt>
                        <c:pt idx="60">
                          <c:v>9</c:v>
                        </c:pt>
                        <c:pt idx="61">
                          <c:v>10</c:v>
                        </c:pt>
                        <c:pt idx="62">
                          <c:v>11</c:v>
                        </c:pt>
                        <c:pt idx="63">
                          <c:v>12</c:v>
                        </c:pt>
                        <c:pt idx="64">
                          <c:v>13</c:v>
                        </c:pt>
                      </c:lvl>
                      <c:lvl>
                        <c:pt idx="0">
                          <c:v>2024</c:v>
                        </c:pt>
                        <c:pt idx="13">
                          <c:v>2025</c:v>
                        </c:pt>
                        <c:pt idx="26">
                          <c:v>2026</c:v>
                        </c:pt>
                        <c:pt idx="39">
                          <c:v>2027</c:v>
                        </c:pt>
                        <c:pt idx="52">
                          <c:v>2028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Deli!$E$48:$E$112</c15:sqref>
                        </c15:formulaRef>
                      </c:ext>
                    </c:extLst>
                    <c:numCache>
                      <c:formatCode>#,##0</c:formatCode>
                      <c:ptCount val="65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38A5-491B-AE9A-CAF556158AD2}"/>
                  </c:ext>
                </c:extLst>
              </c15:ser>
            </c15:filteredLineSeries>
          </c:ext>
        </c:extLst>
      </c:lineChart>
      <c:catAx>
        <c:axId val="507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800">
                    <a:latin typeface="+mn-lt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4862566342478033"/>
              <c:y val="0.9433562257543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507311232"/>
        <c:crosses val="autoZero"/>
        <c:auto val="0"/>
        <c:lblAlgn val="ctr"/>
        <c:lblOffset val="100"/>
        <c:noMultiLvlLbl val="0"/>
      </c:catAx>
      <c:valAx>
        <c:axId val="50731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Deli!$C$43</c:f>
              <c:strCache>
                <c:ptCount val="1"/>
                <c:pt idx="0">
                  <c:v>cases</c:v>
                </c:pt>
              </c:strCache>
            </c:strRef>
          </c:tx>
          <c:layout>
            <c:manualLayout>
              <c:xMode val="edge"/>
              <c:yMode val="edge"/>
              <c:x val="1.175388313059678E-2"/>
              <c:y val="0.4097030769288702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800" b="1" i="0" u="none" strike="noStrike" baseline="0">
                  <a:solidFill>
                    <a:srgbClr val="000000"/>
                  </a:solidFill>
                  <a:latin typeface="+mn-lt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50724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76860363736482"/>
          <c:y val="9.3436379276119891E-2"/>
          <c:w val="0.16377776732716967"/>
          <c:h val="0.86538021631048523"/>
        </c:manualLayout>
      </c:layout>
      <c:overlay val="0"/>
      <c:txPr>
        <a:bodyPr/>
        <a:lstStyle/>
        <a:p>
          <a:pPr>
            <a:defRPr sz="1600" baseline="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77" r="0.75000000000000777" t="1" header="0.5" footer="0.5"/>
    <c:pageSetup paperSize="5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72087</xdr:colOff>
      <xdr:row>0</xdr:row>
      <xdr:rowOff>30954</xdr:rowOff>
    </xdr:from>
    <xdr:to>
      <xdr:col>21</xdr:col>
      <xdr:colOff>678656</xdr:colOff>
      <xdr:row>30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05D2-F6A7-4455-842D-18E423E1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</cdr:x>
      <cdr:y>0.51517</cdr:y>
    </cdr:from>
    <cdr:to>
      <cdr:x>0.95865</cdr:x>
      <cdr:y>0.85241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2006FA-17C2-4623-ADD0-FA11D29EDF58}"/>
            </a:ext>
          </a:extLst>
        </cdr:cNvPr>
        <cdr:cNvSpPr txBox="1"/>
      </cdr:nvSpPr>
      <cdr:spPr>
        <a:xfrm xmlns:a="http://schemas.openxmlformats.org/drawingml/2006/main">
          <a:off x="10850706" y="2895600"/>
          <a:ext cx="2400300" cy="1895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72087</xdr:colOff>
      <xdr:row>0</xdr:row>
      <xdr:rowOff>30954</xdr:rowOff>
    </xdr:from>
    <xdr:to>
      <xdr:col>21</xdr:col>
      <xdr:colOff>678656</xdr:colOff>
      <xdr:row>30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5FCC3-3FA7-4D98-8CE9-2652E1FE8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0.785</cdr:x>
      <cdr:y>0.51517</cdr:y>
    </cdr:from>
    <cdr:to>
      <cdr:x>0.95865</cdr:x>
      <cdr:y>0.85241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2006FA-17C2-4623-ADD0-FA11D29EDF58}"/>
            </a:ext>
          </a:extLst>
        </cdr:cNvPr>
        <cdr:cNvSpPr txBox="1"/>
      </cdr:nvSpPr>
      <cdr:spPr>
        <a:xfrm xmlns:a="http://schemas.openxmlformats.org/drawingml/2006/main">
          <a:off x="10850706" y="2895600"/>
          <a:ext cx="2400300" cy="1895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pacity%202009/Grocery/2009%20Capacity%20Model%20Springdale%2006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gShare\EH\Information\Capacity\DairyEast\Winchester\sales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pacity%202009/Bakery_Deli/2009%20Capacity%20Model%20Layton%20031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gShare/General/Capacity/2007%20Capacity/DairyEast/Centennial/Production%202006%20Centenn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bine I C"/>
      <sheetName val="Scround"/>
      <sheetName val="Can Line"/>
      <sheetName val="bottle line"/>
      <sheetName val="2006 production"/>
      <sheetName val="Data prod"/>
      <sheetName val="2006 sales"/>
      <sheetName val="2008 production"/>
      <sheetName val="Data sales"/>
      <sheetName val="available hours"/>
      <sheetName val="Sheet1"/>
      <sheetName val="Scround09"/>
      <sheetName val="CanLine09"/>
      <sheetName val="BottleLine1Liter09"/>
      <sheetName val="BottleLine2Liter09"/>
    </sheetNames>
    <sheetDataSet>
      <sheetData sheetId="0"/>
      <sheetData sheetId="1"/>
      <sheetData sheetId="2"/>
      <sheetData sheetId="3"/>
      <sheetData sheetId="4"/>
      <sheetData sheetId="5">
        <row r="239">
          <cell r="C239" t="str">
            <v>D50095</v>
          </cell>
          <cell r="D239" t="str">
            <v>4/HG KRO DLX CHOC CHIP ICE CRM</v>
          </cell>
          <cell r="E239">
            <v>0</v>
          </cell>
          <cell r="F239">
            <v>49836</v>
          </cell>
          <cell r="G239">
            <v>34972</v>
          </cell>
          <cell r="H239">
            <v>0</v>
          </cell>
          <cell r="I239">
            <v>24764</v>
          </cell>
          <cell r="J239">
            <v>32000</v>
          </cell>
          <cell r="K239">
            <v>15292</v>
          </cell>
          <cell r="L239">
            <v>39012</v>
          </cell>
          <cell r="M239">
            <v>26372</v>
          </cell>
          <cell r="N239">
            <v>29240</v>
          </cell>
          <cell r="O239">
            <v>19936</v>
          </cell>
          <cell r="P239">
            <v>0</v>
          </cell>
          <cell r="Q239">
            <v>33012</v>
          </cell>
        </row>
        <row r="240">
          <cell r="C240" t="str">
            <v>D50220</v>
          </cell>
          <cell r="D240" t="str">
            <v xml:space="preserve">4/HG KRO DLX IC FRENCH VANI 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45356</v>
          </cell>
        </row>
        <row r="241">
          <cell r="C241" t="str">
            <v>D50246</v>
          </cell>
          <cell r="D241" t="str">
            <v>4/HG KRO DLX IC-CHOC CHRRY NUT</v>
          </cell>
          <cell r="E241">
            <v>0</v>
          </cell>
          <cell r="F241">
            <v>10216</v>
          </cell>
          <cell r="G241">
            <v>0</v>
          </cell>
          <cell r="H241">
            <v>0</v>
          </cell>
          <cell r="I241">
            <v>8372</v>
          </cell>
          <cell r="J241">
            <v>0</v>
          </cell>
          <cell r="K241">
            <v>12340</v>
          </cell>
          <cell r="L241">
            <v>0</v>
          </cell>
          <cell r="M241">
            <v>0</v>
          </cell>
          <cell r="N241">
            <v>10656</v>
          </cell>
          <cell r="O241">
            <v>0</v>
          </cell>
          <cell r="P241">
            <v>0</v>
          </cell>
          <cell r="Q241">
            <v>0</v>
          </cell>
        </row>
        <row r="242">
          <cell r="C242" t="str">
            <v>D50258</v>
          </cell>
          <cell r="D242" t="str">
            <v xml:space="preserve">4/HG KRO DLX IC-VANILLA BEAN </v>
          </cell>
          <cell r="E242">
            <v>9880</v>
          </cell>
          <cell r="F242">
            <v>130204</v>
          </cell>
          <cell r="G242">
            <v>133794</v>
          </cell>
          <cell r="H242">
            <v>0</v>
          </cell>
          <cell r="I242">
            <v>55504</v>
          </cell>
          <cell r="J242">
            <v>47076</v>
          </cell>
          <cell r="K242">
            <v>65812</v>
          </cell>
          <cell r="L242">
            <v>65288</v>
          </cell>
          <cell r="M242">
            <v>31436</v>
          </cell>
          <cell r="N242">
            <v>81632</v>
          </cell>
          <cell r="O242">
            <v>39996</v>
          </cell>
          <cell r="P242">
            <v>27772</v>
          </cell>
          <cell r="Q242">
            <v>84620</v>
          </cell>
        </row>
        <row r="243">
          <cell r="C243" t="str">
            <v>D50365</v>
          </cell>
          <cell r="D243" t="str">
            <v>4/HG KR DLXMINT CHOCOLATE CHIP</v>
          </cell>
          <cell r="E243">
            <v>25852</v>
          </cell>
          <cell r="F243">
            <v>72532</v>
          </cell>
          <cell r="G243">
            <v>24114</v>
          </cell>
          <cell r="H243">
            <v>0</v>
          </cell>
          <cell r="I243">
            <v>59392</v>
          </cell>
          <cell r="J243">
            <v>29616</v>
          </cell>
          <cell r="K243">
            <v>66936</v>
          </cell>
          <cell r="L243">
            <v>48108</v>
          </cell>
          <cell r="M243">
            <v>20984</v>
          </cell>
          <cell r="N243">
            <v>46752</v>
          </cell>
          <cell r="O243">
            <v>0</v>
          </cell>
          <cell r="P243">
            <v>25000</v>
          </cell>
          <cell r="Q243">
            <v>39552</v>
          </cell>
        </row>
        <row r="244">
          <cell r="C244" t="str">
            <v>D50485</v>
          </cell>
          <cell r="D244" t="str">
            <v xml:space="preserve">4/HGGAL KRO DLX ROCKY ROAD IC </v>
          </cell>
          <cell r="E244">
            <v>32152</v>
          </cell>
          <cell r="F244">
            <v>37920</v>
          </cell>
          <cell r="G244">
            <v>27028</v>
          </cell>
          <cell r="H244">
            <v>0</v>
          </cell>
          <cell r="I244">
            <v>53232</v>
          </cell>
          <cell r="J244">
            <v>30032</v>
          </cell>
          <cell r="K244">
            <v>44068</v>
          </cell>
          <cell r="L244">
            <v>21824</v>
          </cell>
          <cell r="M244">
            <v>32972</v>
          </cell>
          <cell r="N244">
            <v>50624</v>
          </cell>
          <cell r="O244">
            <v>0</v>
          </cell>
          <cell r="P244">
            <v>35180</v>
          </cell>
          <cell r="Q244">
            <v>42732</v>
          </cell>
        </row>
        <row r="245">
          <cell r="C245" t="str">
            <v>D50597</v>
          </cell>
          <cell r="D245" t="str">
            <v>4/HG KRO LITE IC-MNT CH CP(SQ)</v>
          </cell>
          <cell r="E245">
            <v>0</v>
          </cell>
          <cell r="F245">
            <v>13816</v>
          </cell>
          <cell r="G245">
            <v>29520</v>
          </cell>
          <cell r="H245">
            <v>0</v>
          </cell>
          <cell r="I245">
            <v>0</v>
          </cell>
          <cell r="J245">
            <v>10080</v>
          </cell>
          <cell r="K245">
            <v>0</v>
          </cell>
          <cell r="L245">
            <v>9212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</row>
        <row r="246">
          <cell r="C246" t="str">
            <v>D50600</v>
          </cell>
          <cell r="D246" t="str">
            <v xml:space="preserve">4/HG KRO LT IC-VANILLA BEAN </v>
          </cell>
          <cell r="E246">
            <v>10252</v>
          </cell>
          <cell r="F246">
            <v>33260</v>
          </cell>
          <cell r="G246">
            <v>16320</v>
          </cell>
          <cell r="H246">
            <v>0</v>
          </cell>
          <cell r="I246">
            <v>18936</v>
          </cell>
          <cell r="J246">
            <v>5628</v>
          </cell>
          <cell r="K246">
            <v>10976</v>
          </cell>
          <cell r="L246">
            <v>15328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C247" t="str">
            <v>D50601</v>
          </cell>
          <cell r="D247" t="str">
            <v>4/HG KRO LT IC-COOKIES N CREAM</v>
          </cell>
          <cell r="E247">
            <v>0</v>
          </cell>
          <cell r="F247">
            <v>33168</v>
          </cell>
          <cell r="G247">
            <v>0</v>
          </cell>
          <cell r="H247">
            <v>10460</v>
          </cell>
          <cell r="I247">
            <v>8776</v>
          </cell>
          <cell r="J247">
            <v>20100</v>
          </cell>
          <cell r="K247">
            <v>8120</v>
          </cell>
          <cell r="L247">
            <v>17424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</row>
        <row r="248">
          <cell r="C248" t="str">
            <v>D50603</v>
          </cell>
          <cell r="D248" t="str">
            <v xml:space="preserve">4/HG KRO LT IC-HEAVENLY HASH </v>
          </cell>
          <cell r="E248">
            <v>0</v>
          </cell>
          <cell r="F248">
            <v>16800</v>
          </cell>
          <cell r="G248">
            <v>14805</v>
          </cell>
          <cell r="H248">
            <v>0</v>
          </cell>
          <cell r="I248">
            <v>24272</v>
          </cell>
          <cell r="J248">
            <v>0</v>
          </cell>
          <cell r="K248">
            <v>12840</v>
          </cell>
          <cell r="L248">
            <v>10776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</row>
        <row r="249">
          <cell r="C249" t="str">
            <v>D51810</v>
          </cell>
          <cell r="D249" t="str">
            <v xml:space="preserve">4HG COUNTRY CLUB IC VANILLA </v>
          </cell>
          <cell r="E249">
            <v>239397</v>
          </cell>
          <cell r="F249">
            <v>0</v>
          </cell>
          <cell r="G249">
            <v>88600</v>
          </cell>
          <cell r="H249">
            <v>146464</v>
          </cell>
          <cell r="I249">
            <v>21440</v>
          </cell>
          <cell r="J249">
            <v>96796</v>
          </cell>
          <cell r="K249">
            <v>149408</v>
          </cell>
          <cell r="L249">
            <v>142176</v>
          </cell>
          <cell r="M249">
            <v>122142</v>
          </cell>
          <cell r="N249">
            <v>18432</v>
          </cell>
          <cell r="O249">
            <v>124000</v>
          </cell>
          <cell r="P249">
            <v>61792</v>
          </cell>
          <cell r="Q249">
            <v>126800</v>
          </cell>
        </row>
        <row r="250">
          <cell r="C250" t="str">
            <v>D51830</v>
          </cell>
          <cell r="D250" t="str">
            <v xml:space="preserve">4/HG COUNTRYCLUB IC CHOCOLATE </v>
          </cell>
          <cell r="E250">
            <v>67012</v>
          </cell>
          <cell r="F250">
            <v>0</v>
          </cell>
          <cell r="G250">
            <v>28592</v>
          </cell>
          <cell r="H250">
            <v>103260</v>
          </cell>
          <cell r="I250">
            <v>5556</v>
          </cell>
          <cell r="J250">
            <v>39128</v>
          </cell>
          <cell r="K250">
            <v>66612</v>
          </cell>
          <cell r="L250">
            <v>39520</v>
          </cell>
          <cell r="M250">
            <v>53956</v>
          </cell>
          <cell r="N250">
            <v>49260</v>
          </cell>
          <cell r="O250">
            <v>44364</v>
          </cell>
          <cell r="P250">
            <v>0</v>
          </cell>
          <cell r="Q250">
            <v>65392</v>
          </cell>
        </row>
        <row r="251">
          <cell r="C251" t="str">
            <v>D51850</v>
          </cell>
          <cell r="D251" t="str">
            <v xml:space="preserve">4HG C C ICE CR NEAPOLITAN </v>
          </cell>
          <cell r="E251">
            <v>159816</v>
          </cell>
          <cell r="F251">
            <v>33300</v>
          </cell>
          <cell r="G251">
            <v>0</v>
          </cell>
          <cell r="H251">
            <v>119432</v>
          </cell>
          <cell r="I251">
            <v>0</v>
          </cell>
          <cell r="J251">
            <v>54212</v>
          </cell>
          <cell r="K251">
            <v>107484</v>
          </cell>
          <cell r="L251">
            <v>68908</v>
          </cell>
          <cell r="M251">
            <v>70268</v>
          </cell>
          <cell r="N251">
            <v>63164</v>
          </cell>
          <cell r="O251">
            <v>45684</v>
          </cell>
          <cell r="P251">
            <v>34080</v>
          </cell>
          <cell r="Q251">
            <v>93488</v>
          </cell>
        </row>
        <row r="252">
          <cell r="C252" t="str">
            <v>D52731</v>
          </cell>
          <cell r="D252" t="str">
            <v>6/56OZ PR SL IC-CLASS CHOC(SD)</v>
          </cell>
          <cell r="E252">
            <v>0</v>
          </cell>
          <cell r="F252">
            <v>61662</v>
          </cell>
          <cell r="G252">
            <v>35</v>
          </cell>
          <cell r="H252">
            <v>0</v>
          </cell>
          <cell r="I252">
            <v>58434</v>
          </cell>
          <cell r="J252">
            <v>58524</v>
          </cell>
          <cell r="K252">
            <v>18774</v>
          </cell>
          <cell r="L252">
            <v>33120</v>
          </cell>
          <cell r="M252">
            <v>45138</v>
          </cell>
          <cell r="N252">
            <v>0</v>
          </cell>
          <cell r="O252">
            <v>19740</v>
          </cell>
          <cell r="P252">
            <v>5970</v>
          </cell>
          <cell r="Q252">
            <v>47520</v>
          </cell>
        </row>
        <row r="253">
          <cell r="C253" t="str">
            <v>D52732</v>
          </cell>
          <cell r="D253" t="str">
            <v>6/56OZ PR SL IC-CTRY VANLA(SD)</v>
          </cell>
          <cell r="E253">
            <v>54480</v>
          </cell>
          <cell r="F253">
            <v>51798</v>
          </cell>
          <cell r="G253">
            <v>0</v>
          </cell>
          <cell r="H253">
            <v>38058</v>
          </cell>
          <cell r="I253">
            <v>64146</v>
          </cell>
          <cell r="J253">
            <v>47474</v>
          </cell>
          <cell r="K253">
            <v>96600</v>
          </cell>
          <cell r="L253">
            <v>0</v>
          </cell>
          <cell r="M253">
            <v>0</v>
          </cell>
          <cell r="N253">
            <v>46296</v>
          </cell>
          <cell r="O253">
            <v>25248</v>
          </cell>
          <cell r="P253">
            <v>34044</v>
          </cell>
          <cell r="Q253">
            <v>60444</v>
          </cell>
        </row>
        <row r="254">
          <cell r="C254" t="str">
            <v>D52733</v>
          </cell>
          <cell r="D254" t="str">
            <v>6/56OZ PR SL IC-DBL VANLA (SD)</v>
          </cell>
          <cell r="E254">
            <v>54606</v>
          </cell>
          <cell r="F254">
            <v>41736</v>
          </cell>
          <cell r="G254">
            <v>54841</v>
          </cell>
          <cell r="H254">
            <v>33498</v>
          </cell>
          <cell r="I254">
            <v>49956</v>
          </cell>
          <cell r="J254">
            <v>45558</v>
          </cell>
          <cell r="K254">
            <v>40212</v>
          </cell>
          <cell r="L254">
            <v>53148</v>
          </cell>
          <cell r="M254">
            <v>11010</v>
          </cell>
          <cell r="N254">
            <v>29820</v>
          </cell>
          <cell r="O254">
            <v>43062</v>
          </cell>
          <cell r="P254">
            <v>42096</v>
          </cell>
          <cell r="Q254">
            <v>67260</v>
          </cell>
        </row>
        <row r="255">
          <cell r="C255" t="str">
            <v>D52734</v>
          </cell>
          <cell r="D255" t="str">
            <v>6/56OZ PR SL IC-VANLA BEAN(SD)</v>
          </cell>
          <cell r="E255">
            <v>0</v>
          </cell>
          <cell r="F255">
            <v>44442</v>
          </cell>
          <cell r="G255">
            <v>19744</v>
          </cell>
          <cell r="H255">
            <v>30780</v>
          </cell>
          <cell r="I255">
            <v>81078</v>
          </cell>
          <cell r="J255">
            <v>39756</v>
          </cell>
          <cell r="K255">
            <v>22788</v>
          </cell>
          <cell r="L255">
            <v>32196</v>
          </cell>
          <cell r="M255">
            <v>17496</v>
          </cell>
          <cell r="N255">
            <v>12954</v>
          </cell>
          <cell r="O255">
            <v>0</v>
          </cell>
          <cell r="P255">
            <v>62214</v>
          </cell>
          <cell r="Q255">
            <v>39606</v>
          </cell>
        </row>
        <row r="256">
          <cell r="C256" t="str">
            <v>D52741</v>
          </cell>
          <cell r="D256" t="str">
            <v>6/56OZ PS LITE IC-BTR PCN (SD)</v>
          </cell>
          <cell r="E256">
            <v>14081</v>
          </cell>
          <cell r="F256">
            <v>11670</v>
          </cell>
          <cell r="G256">
            <v>34488</v>
          </cell>
          <cell r="H256">
            <v>0</v>
          </cell>
          <cell r="I256">
            <v>12654</v>
          </cell>
          <cell r="J256">
            <v>43152</v>
          </cell>
          <cell r="K256">
            <v>0</v>
          </cell>
          <cell r="L256">
            <v>6084</v>
          </cell>
          <cell r="M256">
            <v>37674</v>
          </cell>
          <cell r="N256">
            <v>24690</v>
          </cell>
          <cell r="O256">
            <v>4578</v>
          </cell>
          <cell r="P256">
            <v>5814</v>
          </cell>
          <cell r="Q256">
            <v>0</v>
          </cell>
        </row>
        <row r="257">
          <cell r="C257" t="str">
            <v>D52743</v>
          </cell>
          <cell r="D257" t="str">
            <v>6/56OZ PS LITE-CC CKY DGH (SD)</v>
          </cell>
          <cell r="E257">
            <v>0</v>
          </cell>
          <cell r="F257">
            <v>15516</v>
          </cell>
          <cell r="G257">
            <v>22164</v>
          </cell>
          <cell r="H257">
            <v>0</v>
          </cell>
          <cell r="I257">
            <v>6132</v>
          </cell>
          <cell r="J257">
            <v>31332</v>
          </cell>
          <cell r="K257">
            <v>7944</v>
          </cell>
          <cell r="L257">
            <v>0</v>
          </cell>
          <cell r="M257">
            <v>12786</v>
          </cell>
          <cell r="N257">
            <v>17220</v>
          </cell>
          <cell r="O257">
            <v>12540</v>
          </cell>
          <cell r="P257">
            <v>11130</v>
          </cell>
          <cell r="Q257">
            <v>0</v>
          </cell>
        </row>
        <row r="258">
          <cell r="C258" t="str">
            <v>D52744</v>
          </cell>
          <cell r="D258" t="str">
            <v>6/56OZ PS LITE IC-CKY CRM (SD)</v>
          </cell>
          <cell r="E258">
            <v>21330</v>
          </cell>
          <cell r="F258">
            <v>0</v>
          </cell>
          <cell r="G258">
            <v>16998</v>
          </cell>
          <cell r="H258">
            <v>11766</v>
          </cell>
          <cell r="I258">
            <v>24174</v>
          </cell>
          <cell r="J258">
            <v>24474</v>
          </cell>
          <cell r="K258">
            <v>0</v>
          </cell>
          <cell r="L258">
            <v>0</v>
          </cell>
          <cell r="M258">
            <v>4566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</row>
        <row r="259">
          <cell r="C259" t="str">
            <v>D52745</v>
          </cell>
          <cell r="D259" t="str">
            <v>6/56OZ PS LITE IC-MINT CC (SD)</v>
          </cell>
          <cell r="E259">
            <v>11214</v>
          </cell>
          <cell r="F259">
            <v>9240</v>
          </cell>
          <cell r="G259">
            <v>20844</v>
          </cell>
          <cell r="H259">
            <v>0</v>
          </cell>
          <cell r="I259">
            <v>11190</v>
          </cell>
          <cell r="J259">
            <v>9312</v>
          </cell>
          <cell r="K259">
            <v>8688</v>
          </cell>
          <cell r="L259">
            <v>0</v>
          </cell>
          <cell r="M259">
            <v>17652</v>
          </cell>
          <cell r="N259">
            <v>15168</v>
          </cell>
          <cell r="O259">
            <v>4992</v>
          </cell>
          <cell r="P259">
            <v>4992</v>
          </cell>
          <cell r="Q259">
            <v>0</v>
          </cell>
        </row>
        <row r="260">
          <cell r="C260" t="str">
            <v>D52747</v>
          </cell>
          <cell r="D260" t="str">
            <v>6/56OZ PS LITE IC-RCKY RD (SD)</v>
          </cell>
          <cell r="E260">
            <v>11760</v>
          </cell>
          <cell r="F260">
            <v>14940</v>
          </cell>
          <cell r="G260">
            <v>0</v>
          </cell>
          <cell r="H260">
            <v>13110</v>
          </cell>
          <cell r="I260">
            <v>11520</v>
          </cell>
          <cell r="J260">
            <v>25170</v>
          </cell>
          <cell r="K260">
            <v>6420</v>
          </cell>
          <cell r="L260">
            <v>0</v>
          </cell>
          <cell r="M260">
            <v>12870</v>
          </cell>
          <cell r="N260">
            <v>4620</v>
          </cell>
          <cell r="O260">
            <v>11934</v>
          </cell>
          <cell r="P260">
            <v>12678</v>
          </cell>
          <cell r="Q260">
            <v>0</v>
          </cell>
        </row>
        <row r="261">
          <cell r="C261" t="str">
            <v>D52748</v>
          </cell>
          <cell r="D261" t="str">
            <v>6/56OZ PS LITE IC-VANILLA (SD)</v>
          </cell>
          <cell r="E261">
            <v>7938</v>
          </cell>
          <cell r="F261">
            <v>10920</v>
          </cell>
          <cell r="G261">
            <v>16140</v>
          </cell>
          <cell r="H261">
            <v>12648</v>
          </cell>
          <cell r="I261">
            <v>14676</v>
          </cell>
          <cell r="J261">
            <v>34986</v>
          </cell>
          <cell r="K261">
            <v>0</v>
          </cell>
          <cell r="L261">
            <v>12900</v>
          </cell>
          <cell r="M261">
            <v>1506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</row>
        <row r="262">
          <cell r="C262" t="str">
            <v>D52759</v>
          </cell>
          <cell r="D262" t="str">
            <v>6/56OZ PS LITE IC-FRN CRM (SD)</v>
          </cell>
          <cell r="E262">
            <v>24406</v>
          </cell>
          <cell r="F262">
            <v>21846</v>
          </cell>
          <cell r="G262">
            <v>16613</v>
          </cell>
          <cell r="H262">
            <v>14700</v>
          </cell>
          <cell r="I262">
            <v>14016</v>
          </cell>
          <cell r="J262">
            <v>0</v>
          </cell>
          <cell r="K262">
            <v>0</v>
          </cell>
          <cell r="L262">
            <v>0</v>
          </cell>
          <cell r="M262">
            <v>11562</v>
          </cell>
          <cell r="N262">
            <v>30318</v>
          </cell>
          <cell r="O262">
            <v>0</v>
          </cell>
          <cell r="P262">
            <v>0</v>
          </cell>
          <cell r="Q262">
            <v>10266</v>
          </cell>
        </row>
        <row r="263">
          <cell r="C263" t="str">
            <v>D52801</v>
          </cell>
          <cell r="D263" t="str">
            <v>6/56OZ PR SL IC-BTR PECAN (SD)</v>
          </cell>
          <cell r="E263">
            <v>77034</v>
          </cell>
          <cell r="F263">
            <v>11760</v>
          </cell>
          <cell r="G263">
            <v>61740</v>
          </cell>
          <cell r="H263">
            <v>36120</v>
          </cell>
          <cell r="I263">
            <v>55530</v>
          </cell>
          <cell r="J263">
            <v>104358</v>
          </cell>
          <cell r="K263">
            <v>0</v>
          </cell>
          <cell r="L263">
            <v>70560</v>
          </cell>
          <cell r="M263">
            <v>36042</v>
          </cell>
          <cell r="N263">
            <v>31674</v>
          </cell>
          <cell r="O263">
            <v>20760</v>
          </cell>
          <cell r="P263">
            <v>60660</v>
          </cell>
          <cell r="Q263">
            <v>52890</v>
          </cell>
        </row>
        <row r="264">
          <cell r="C264" t="str">
            <v>D52802</v>
          </cell>
          <cell r="D264" t="str">
            <v>6/56OZ PR SL IC-CRML CRBOU(SD)</v>
          </cell>
          <cell r="E264">
            <v>0</v>
          </cell>
          <cell r="F264">
            <v>30240</v>
          </cell>
          <cell r="G264">
            <v>34098</v>
          </cell>
          <cell r="H264">
            <v>21624</v>
          </cell>
          <cell r="I264">
            <v>19320</v>
          </cell>
          <cell r="J264">
            <v>14784</v>
          </cell>
          <cell r="K264">
            <v>24360</v>
          </cell>
          <cell r="L264">
            <v>29340</v>
          </cell>
          <cell r="M264">
            <v>0</v>
          </cell>
          <cell r="N264">
            <v>18372</v>
          </cell>
          <cell r="O264">
            <v>0</v>
          </cell>
          <cell r="P264">
            <v>17736</v>
          </cell>
          <cell r="Q264">
            <v>8646</v>
          </cell>
        </row>
        <row r="265">
          <cell r="C265" t="str">
            <v>D52804</v>
          </cell>
          <cell r="D265" t="str">
            <v>6/56OZ PR SL IC-CHRY CRDL (SD)</v>
          </cell>
          <cell r="E265">
            <v>0</v>
          </cell>
          <cell r="F265">
            <v>0</v>
          </cell>
          <cell r="G265">
            <v>0</v>
          </cell>
          <cell r="H265">
            <v>63822</v>
          </cell>
          <cell r="I265">
            <v>0</v>
          </cell>
          <cell r="J265">
            <v>67530</v>
          </cell>
          <cell r="K265">
            <v>0</v>
          </cell>
          <cell r="L265">
            <v>32058</v>
          </cell>
          <cell r="M265">
            <v>27918</v>
          </cell>
          <cell r="N265">
            <v>0</v>
          </cell>
          <cell r="O265">
            <v>31176</v>
          </cell>
          <cell r="P265">
            <v>17760</v>
          </cell>
          <cell r="Q265">
            <v>33828</v>
          </cell>
        </row>
        <row r="266">
          <cell r="C266" t="str">
            <v>D52805</v>
          </cell>
          <cell r="D266" t="str">
            <v>6/56OZ PR SL IC-CHOC ALMD (SD)</v>
          </cell>
          <cell r="E266">
            <v>22260</v>
          </cell>
          <cell r="F266">
            <v>2706</v>
          </cell>
          <cell r="G266">
            <v>31206</v>
          </cell>
          <cell r="H266">
            <v>0</v>
          </cell>
          <cell r="I266">
            <v>45720</v>
          </cell>
          <cell r="J266">
            <v>22446</v>
          </cell>
          <cell r="K266">
            <v>19968</v>
          </cell>
          <cell r="L266">
            <v>26148</v>
          </cell>
          <cell r="M266">
            <v>9666</v>
          </cell>
          <cell r="N266">
            <v>10920</v>
          </cell>
          <cell r="O266">
            <v>22680</v>
          </cell>
          <cell r="P266">
            <v>28368</v>
          </cell>
          <cell r="Q266">
            <v>29640</v>
          </cell>
        </row>
        <row r="267">
          <cell r="C267" t="str">
            <v>D52806</v>
          </cell>
          <cell r="D267" t="str">
            <v>6/56OZ PR SL IC-CH CHP CKY(SD)</v>
          </cell>
          <cell r="E267">
            <v>0</v>
          </cell>
          <cell r="F267">
            <v>0</v>
          </cell>
          <cell r="G267">
            <v>56556</v>
          </cell>
          <cell r="H267">
            <v>0</v>
          </cell>
          <cell r="I267">
            <v>38148</v>
          </cell>
          <cell r="J267">
            <v>15156</v>
          </cell>
          <cell r="K267">
            <v>28932</v>
          </cell>
          <cell r="L267">
            <v>27720</v>
          </cell>
          <cell r="M267">
            <v>25314</v>
          </cell>
          <cell r="N267">
            <v>7074</v>
          </cell>
          <cell r="O267">
            <v>20652</v>
          </cell>
          <cell r="P267">
            <v>26922</v>
          </cell>
          <cell r="Q267">
            <v>13806</v>
          </cell>
        </row>
        <row r="268">
          <cell r="C268" t="str">
            <v>D52807</v>
          </cell>
          <cell r="D268" t="str">
            <v>6/56OZ PR SL IC-CHOC CHIP (SC)</v>
          </cell>
          <cell r="E268">
            <v>0</v>
          </cell>
          <cell r="F268">
            <v>0</v>
          </cell>
          <cell r="G268">
            <v>31080</v>
          </cell>
          <cell r="H268">
            <v>22680</v>
          </cell>
          <cell r="I268">
            <v>41208</v>
          </cell>
          <cell r="J268">
            <v>14700</v>
          </cell>
          <cell r="K268">
            <v>21894</v>
          </cell>
          <cell r="L268">
            <v>32190</v>
          </cell>
          <cell r="M268">
            <v>0</v>
          </cell>
          <cell r="N268">
            <v>22332</v>
          </cell>
          <cell r="O268">
            <v>0</v>
          </cell>
          <cell r="P268">
            <v>21984</v>
          </cell>
          <cell r="Q268">
            <v>0</v>
          </cell>
        </row>
        <row r="269">
          <cell r="C269" t="str">
            <v>D52808</v>
          </cell>
          <cell r="D269" t="str">
            <v>6/56OZ PR SL IC-CKYS N CRM(SD)</v>
          </cell>
          <cell r="E269">
            <v>1122</v>
          </cell>
          <cell r="F269">
            <v>56856</v>
          </cell>
          <cell r="G269">
            <v>0</v>
          </cell>
          <cell r="H269">
            <v>48498</v>
          </cell>
          <cell r="I269">
            <v>14334</v>
          </cell>
          <cell r="J269">
            <v>84826</v>
          </cell>
          <cell r="K269">
            <v>25308</v>
          </cell>
          <cell r="L269">
            <v>26544</v>
          </cell>
          <cell r="M269">
            <v>52200</v>
          </cell>
          <cell r="N269">
            <v>0</v>
          </cell>
          <cell r="O269">
            <v>32928</v>
          </cell>
          <cell r="P269">
            <v>51870</v>
          </cell>
          <cell r="Q269">
            <v>32610</v>
          </cell>
        </row>
        <row r="270">
          <cell r="C270" t="str">
            <v>D52809</v>
          </cell>
          <cell r="D270" t="str">
            <v>6/56OZ PR SL IC-ENGL TOFF (SD)</v>
          </cell>
          <cell r="E270">
            <v>35244</v>
          </cell>
          <cell r="F270">
            <v>18480</v>
          </cell>
          <cell r="G270">
            <v>55776</v>
          </cell>
          <cell r="H270">
            <v>20952</v>
          </cell>
          <cell r="I270">
            <v>54360</v>
          </cell>
          <cell r="J270">
            <v>43354</v>
          </cell>
          <cell r="K270">
            <v>39696</v>
          </cell>
          <cell r="L270">
            <v>27036</v>
          </cell>
          <cell r="M270">
            <v>32532</v>
          </cell>
          <cell r="N270">
            <v>30288</v>
          </cell>
          <cell r="O270">
            <v>0</v>
          </cell>
          <cell r="P270">
            <v>16200</v>
          </cell>
          <cell r="Q270">
            <v>59262</v>
          </cell>
        </row>
        <row r="271">
          <cell r="C271" t="str">
            <v>D52811</v>
          </cell>
          <cell r="D271" t="str">
            <v>6/56OZ PR SL IC-MINT CH CP(SD)</v>
          </cell>
          <cell r="E271">
            <v>20718</v>
          </cell>
          <cell r="F271">
            <v>18942</v>
          </cell>
          <cell r="G271">
            <v>39204</v>
          </cell>
          <cell r="H271">
            <v>0</v>
          </cell>
          <cell r="I271">
            <v>16620</v>
          </cell>
          <cell r="J271">
            <v>41898</v>
          </cell>
          <cell r="K271">
            <v>21618</v>
          </cell>
          <cell r="L271">
            <v>49014</v>
          </cell>
          <cell r="M271">
            <v>0</v>
          </cell>
          <cell r="N271">
            <v>16710</v>
          </cell>
          <cell r="O271">
            <v>0</v>
          </cell>
          <cell r="P271">
            <v>36432</v>
          </cell>
          <cell r="Q271">
            <v>26832</v>
          </cell>
        </row>
        <row r="272">
          <cell r="C272" t="str">
            <v>D52814</v>
          </cell>
          <cell r="D272" t="str">
            <v>6/56OZ PR SL IC-NY CHY CHS(SD)</v>
          </cell>
          <cell r="E272">
            <v>21228</v>
          </cell>
          <cell r="F272">
            <v>0</v>
          </cell>
          <cell r="G272">
            <v>30324</v>
          </cell>
          <cell r="H272">
            <v>21000</v>
          </cell>
          <cell r="I272">
            <v>0</v>
          </cell>
          <cell r="J272">
            <v>29070</v>
          </cell>
          <cell r="K272">
            <v>0</v>
          </cell>
          <cell r="L272">
            <v>24606</v>
          </cell>
          <cell r="M272">
            <v>12696</v>
          </cell>
          <cell r="N272">
            <v>16848</v>
          </cell>
          <cell r="O272">
            <v>0</v>
          </cell>
          <cell r="P272">
            <v>17760</v>
          </cell>
          <cell r="Q272">
            <v>29586</v>
          </cell>
        </row>
        <row r="273">
          <cell r="C273" t="str">
            <v>D52818</v>
          </cell>
          <cell r="D273" t="str">
            <v>6/56OZ PR SL IC-STRWB CRM (SD)</v>
          </cell>
          <cell r="E273">
            <v>0</v>
          </cell>
          <cell r="F273">
            <v>29268</v>
          </cell>
          <cell r="G273">
            <v>0</v>
          </cell>
          <cell r="H273">
            <v>30180</v>
          </cell>
          <cell r="I273">
            <v>21012</v>
          </cell>
          <cell r="J273">
            <v>36732</v>
          </cell>
          <cell r="K273">
            <v>11340</v>
          </cell>
          <cell r="L273">
            <v>26154</v>
          </cell>
          <cell r="M273">
            <v>33528</v>
          </cell>
          <cell r="N273">
            <v>16842</v>
          </cell>
          <cell r="O273">
            <v>0</v>
          </cell>
          <cell r="P273">
            <v>22752</v>
          </cell>
          <cell r="Q273">
            <v>11172</v>
          </cell>
        </row>
        <row r="274">
          <cell r="C274" t="str">
            <v>D52821</v>
          </cell>
          <cell r="D274" t="str">
            <v>6/56OZ PR SL IC-GRM CHC CK(SD)</v>
          </cell>
          <cell r="E274">
            <v>37800</v>
          </cell>
          <cell r="F274">
            <v>24072</v>
          </cell>
          <cell r="G274">
            <v>20844</v>
          </cell>
          <cell r="H274">
            <v>23604</v>
          </cell>
          <cell r="I274">
            <v>11634</v>
          </cell>
          <cell r="J274">
            <v>38226</v>
          </cell>
          <cell r="K274">
            <v>20628</v>
          </cell>
          <cell r="L274">
            <v>0</v>
          </cell>
          <cell r="M274">
            <v>25866</v>
          </cell>
          <cell r="N274">
            <v>16470</v>
          </cell>
          <cell r="O274">
            <v>14280</v>
          </cell>
          <cell r="P274">
            <v>29700</v>
          </cell>
          <cell r="Q274">
            <v>20820</v>
          </cell>
        </row>
        <row r="275">
          <cell r="C275" t="str">
            <v>D52835</v>
          </cell>
          <cell r="D275" t="str">
            <v xml:space="preserve">6/56OZ PR SL IC-BL RSPBY CHOC </v>
          </cell>
          <cell r="E275">
            <v>36822</v>
          </cell>
          <cell r="F275">
            <v>0</v>
          </cell>
          <cell r="G275">
            <v>0</v>
          </cell>
          <cell r="H275">
            <v>25326</v>
          </cell>
          <cell r="I275">
            <v>36888</v>
          </cell>
          <cell r="J275">
            <v>27042</v>
          </cell>
          <cell r="K275">
            <v>0</v>
          </cell>
          <cell r="L275">
            <v>21498</v>
          </cell>
          <cell r="M275">
            <v>17712</v>
          </cell>
          <cell r="N275">
            <v>18156</v>
          </cell>
          <cell r="O275">
            <v>22428</v>
          </cell>
          <cell r="P275">
            <v>22170</v>
          </cell>
          <cell r="Q275">
            <v>11496</v>
          </cell>
        </row>
        <row r="276">
          <cell r="C276" t="str">
            <v>D52836</v>
          </cell>
          <cell r="D276" t="str">
            <v>6/56OZ PR SL IC-FEATURE FLAVOR</v>
          </cell>
          <cell r="E276">
            <v>0</v>
          </cell>
          <cell r="F276">
            <v>0</v>
          </cell>
          <cell r="G276">
            <v>16884</v>
          </cell>
          <cell r="H276">
            <v>17106</v>
          </cell>
          <cell r="I276">
            <v>27624</v>
          </cell>
          <cell r="J276">
            <v>15462</v>
          </cell>
          <cell r="K276">
            <v>37590</v>
          </cell>
          <cell r="L276">
            <v>19566</v>
          </cell>
          <cell r="M276">
            <v>27174</v>
          </cell>
          <cell r="N276">
            <v>12180</v>
          </cell>
          <cell r="O276">
            <v>11022</v>
          </cell>
          <cell r="P276">
            <v>10920</v>
          </cell>
          <cell r="Q276">
            <v>35742</v>
          </cell>
        </row>
        <row r="277">
          <cell r="C277" t="str">
            <v>D52849</v>
          </cell>
          <cell r="D277" t="str">
            <v>6/56OZ PR SL LITE IC-FTR FLAVR</v>
          </cell>
          <cell r="E277">
            <v>13440</v>
          </cell>
          <cell r="F277">
            <v>0</v>
          </cell>
          <cell r="G277">
            <v>9276</v>
          </cell>
          <cell r="H277">
            <v>29400</v>
          </cell>
          <cell r="I277">
            <v>0</v>
          </cell>
          <cell r="J277">
            <v>10974</v>
          </cell>
          <cell r="K277">
            <v>0</v>
          </cell>
          <cell r="L277">
            <v>18066</v>
          </cell>
          <cell r="M277">
            <v>20046</v>
          </cell>
          <cell r="N277">
            <v>16098</v>
          </cell>
          <cell r="O277">
            <v>0</v>
          </cell>
          <cell r="P277">
            <v>11022</v>
          </cell>
          <cell r="Q277">
            <v>0</v>
          </cell>
        </row>
        <row r="278">
          <cell r="C278" t="str">
            <v>D53350</v>
          </cell>
          <cell r="D278" t="str">
            <v>4/HG DISNEY MS IC-BRTHDAY CAKE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37460</v>
          </cell>
          <cell r="M278">
            <v>17264</v>
          </cell>
          <cell r="N278">
            <v>16320</v>
          </cell>
          <cell r="O278">
            <v>0</v>
          </cell>
          <cell r="P278">
            <v>0</v>
          </cell>
          <cell r="Q278">
            <v>17432</v>
          </cell>
        </row>
        <row r="279">
          <cell r="C279" t="str">
            <v>D53351</v>
          </cell>
          <cell r="D279" t="str">
            <v>4/HG DISNEY MS IC-MOUSKET-EARS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36536</v>
          </cell>
          <cell r="M279">
            <v>18528</v>
          </cell>
          <cell r="N279">
            <v>14128</v>
          </cell>
          <cell r="O279">
            <v>0</v>
          </cell>
          <cell r="P279">
            <v>0</v>
          </cell>
          <cell r="Q279">
            <v>12044</v>
          </cell>
        </row>
        <row r="280">
          <cell r="C280" t="str">
            <v>D53352</v>
          </cell>
          <cell r="D280" t="str">
            <v xml:space="preserve">4/HG DISNEY MS IC-MONSTERS 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27964</v>
          </cell>
          <cell r="M280">
            <v>19200</v>
          </cell>
          <cell r="N280">
            <v>19200</v>
          </cell>
          <cell r="O280">
            <v>0</v>
          </cell>
          <cell r="P280">
            <v>0</v>
          </cell>
          <cell r="Q280">
            <v>17364</v>
          </cell>
        </row>
        <row r="281">
          <cell r="C281" t="str">
            <v>D54011</v>
          </cell>
          <cell r="D281" t="str">
            <v>6/56OZ PS CHN LITE IC-BTR PCAN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18390</v>
          </cell>
        </row>
        <row r="282">
          <cell r="C282" t="str">
            <v>D54013</v>
          </cell>
          <cell r="D282" t="str">
            <v xml:space="preserve">6/56OZ PS CHN LITE IC-CKY CRM 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20440</v>
          </cell>
          <cell r="N282">
            <v>5022</v>
          </cell>
          <cell r="O282">
            <v>15480</v>
          </cell>
          <cell r="P282">
            <v>15120</v>
          </cell>
          <cell r="Q282">
            <v>12240</v>
          </cell>
        </row>
        <row r="283">
          <cell r="C283" t="str">
            <v>D54015</v>
          </cell>
          <cell r="D283" t="str">
            <v>6/56OZ PS CHN LITE IC-MT C CHP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11676</v>
          </cell>
        </row>
        <row r="284">
          <cell r="C284" t="str">
            <v>D54017</v>
          </cell>
          <cell r="D284" t="str">
            <v>6/56OZ PS CHN LITE IC-DBL VNLA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18098</v>
          </cell>
          <cell r="N284">
            <v>19404</v>
          </cell>
          <cell r="O284">
            <v>0</v>
          </cell>
          <cell r="P284">
            <v>17094</v>
          </cell>
          <cell r="Q284">
            <v>19836</v>
          </cell>
        </row>
        <row r="285">
          <cell r="C285" t="str">
            <v>D54050</v>
          </cell>
          <cell r="D285" t="str">
            <v xml:space="preserve">4/HG KR DLX CHRN LITE-VANILLA 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30440</v>
          </cell>
          <cell r="N285">
            <v>13476</v>
          </cell>
          <cell r="O285">
            <v>9956</v>
          </cell>
          <cell r="P285">
            <v>21012</v>
          </cell>
          <cell r="Q285">
            <v>0</v>
          </cell>
        </row>
        <row r="286">
          <cell r="C286" t="str">
            <v>D54051</v>
          </cell>
          <cell r="D286" t="str">
            <v>4/HG KR DLX CHRN LITE-CKY N CR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19036</v>
          </cell>
          <cell r="N286">
            <v>22264</v>
          </cell>
          <cell r="O286">
            <v>16268</v>
          </cell>
          <cell r="P286">
            <v>11268</v>
          </cell>
          <cell r="Q286">
            <v>18980</v>
          </cell>
        </row>
        <row r="287">
          <cell r="C287" t="str">
            <v>D54052</v>
          </cell>
          <cell r="D287" t="str">
            <v>4/HG KR DLX CHRN LITE-MINT C C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14232</v>
          </cell>
          <cell r="N287">
            <v>25000</v>
          </cell>
          <cell r="O287">
            <v>0</v>
          </cell>
          <cell r="P287">
            <v>4824</v>
          </cell>
          <cell r="Q287">
            <v>10468</v>
          </cell>
        </row>
        <row r="288">
          <cell r="C288" t="str">
            <v>D54053</v>
          </cell>
          <cell r="D288" t="str">
            <v>4/HG KR DLX CHRN LITE-VAN BEAN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26056</v>
          </cell>
          <cell r="N288">
            <v>17672</v>
          </cell>
          <cell r="O288">
            <v>6952</v>
          </cell>
          <cell r="P288">
            <v>12856</v>
          </cell>
          <cell r="Q288">
            <v>12712</v>
          </cell>
        </row>
        <row r="289">
          <cell r="C289" t="str">
            <v>D54054</v>
          </cell>
          <cell r="D289" t="str">
            <v>4/HG KR DLX CHRN LITE-ROCKY RD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36644</v>
          </cell>
          <cell r="N289">
            <v>13064</v>
          </cell>
          <cell r="O289">
            <v>0</v>
          </cell>
          <cell r="P289">
            <v>25568</v>
          </cell>
          <cell r="Q289">
            <v>13124</v>
          </cell>
        </row>
        <row r="290">
          <cell r="C290" t="str">
            <v>D55604</v>
          </cell>
          <cell r="D290" t="str">
            <v>4/HG CNTRY CLUB FRZ YOG-STRWBY</v>
          </cell>
          <cell r="E290">
            <v>16000</v>
          </cell>
          <cell r="F290">
            <v>10780</v>
          </cell>
          <cell r="G290">
            <v>41760</v>
          </cell>
          <cell r="H290">
            <v>33120</v>
          </cell>
          <cell r="I290">
            <v>28648</v>
          </cell>
          <cell r="J290">
            <v>19936</v>
          </cell>
          <cell r="K290">
            <v>62524</v>
          </cell>
          <cell r="L290">
            <v>22428</v>
          </cell>
          <cell r="M290">
            <v>54852</v>
          </cell>
          <cell r="N290">
            <v>22952</v>
          </cell>
          <cell r="O290">
            <v>22492</v>
          </cell>
          <cell r="P290">
            <v>11340</v>
          </cell>
          <cell r="Q290">
            <v>33832</v>
          </cell>
        </row>
        <row r="291">
          <cell r="C291" t="str">
            <v>D55605</v>
          </cell>
          <cell r="D291" t="str">
            <v xml:space="preserve">4/HG CNTRY CLUB FRZ YOG-PEACH </v>
          </cell>
          <cell r="E291">
            <v>22080</v>
          </cell>
          <cell r="F291">
            <v>8928</v>
          </cell>
          <cell r="G291">
            <v>31064</v>
          </cell>
          <cell r="H291">
            <v>21452</v>
          </cell>
          <cell r="I291">
            <v>10716</v>
          </cell>
          <cell r="J291">
            <v>46692</v>
          </cell>
          <cell r="K291">
            <v>51480</v>
          </cell>
          <cell r="L291">
            <v>21120</v>
          </cell>
          <cell r="M291">
            <v>64258</v>
          </cell>
          <cell r="N291">
            <v>21572</v>
          </cell>
          <cell r="O291">
            <v>31424</v>
          </cell>
          <cell r="P291">
            <v>10808</v>
          </cell>
          <cell r="Q291">
            <v>20812</v>
          </cell>
        </row>
        <row r="292">
          <cell r="C292" t="str">
            <v>D55606</v>
          </cell>
          <cell r="D292" t="str">
            <v>4/HG CNTRY CLUB FRZ YOG-VANLLA</v>
          </cell>
          <cell r="E292">
            <v>94448</v>
          </cell>
          <cell r="F292">
            <v>21600</v>
          </cell>
          <cell r="G292">
            <v>62204</v>
          </cell>
          <cell r="H292">
            <v>31628</v>
          </cell>
          <cell r="I292">
            <v>36316</v>
          </cell>
          <cell r="J292">
            <v>57640</v>
          </cell>
          <cell r="K292">
            <v>88852</v>
          </cell>
          <cell r="L292">
            <v>88058</v>
          </cell>
          <cell r="M292">
            <v>31444</v>
          </cell>
          <cell r="N292">
            <v>33912</v>
          </cell>
          <cell r="O292">
            <v>64452</v>
          </cell>
          <cell r="P292">
            <v>10016</v>
          </cell>
          <cell r="Q292">
            <v>19696</v>
          </cell>
        </row>
        <row r="293">
          <cell r="C293" t="str">
            <v>D55607</v>
          </cell>
          <cell r="D293" t="str">
            <v>4/HG CNTRY CLUB FRZ YOG-CHOCLT</v>
          </cell>
          <cell r="E293">
            <v>44004</v>
          </cell>
          <cell r="F293">
            <v>10068</v>
          </cell>
          <cell r="G293">
            <v>41504</v>
          </cell>
          <cell r="H293">
            <v>52400</v>
          </cell>
          <cell r="I293">
            <v>10184</v>
          </cell>
          <cell r="J293">
            <v>10460</v>
          </cell>
          <cell r="K293">
            <v>73500</v>
          </cell>
          <cell r="L293">
            <v>9468</v>
          </cell>
          <cell r="M293">
            <v>64608</v>
          </cell>
          <cell r="N293">
            <v>21860</v>
          </cell>
          <cell r="O293">
            <v>35492</v>
          </cell>
          <cell r="P293">
            <v>24348</v>
          </cell>
          <cell r="Q293">
            <v>11284</v>
          </cell>
        </row>
        <row r="294">
          <cell r="C294" t="str">
            <v>D55626</v>
          </cell>
          <cell r="D294" t="str">
            <v>2/4-QT O F FRZ LF YOG-STRWBRRY</v>
          </cell>
          <cell r="E294">
            <v>5400</v>
          </cell>
          <cell r="F294">
            <v>0</v>
          </cell>
          <cell r="G294">
            <v>5292</v>
          </cell>
          <cell r="H294">
            <v>0</v>
          </cell>
          <cell r="I294">
            <v>4826</v>
          </cell>
          <cell r="J294">
            <v>12716</v>
          </cell>
          <cell r="K294">
            <v>0</v>
          </cell>
          <cell r="L294">
            <v>7660</v>
          </cell>
          <cell r="M294">
            <v>0</v>
          </cell>
          <cell r="N294">
            <v>10884</v>
          </cell>
          <cell r="O294">
            <v>5446</v>
          </cell>
          <cell r="P294">
            <v>0</v>
          </cell>
          <cell r="Q294">
            <v>6416</v>
          </cell>
        </row>
        <row r="295">
          <cell r="C295" t="str">
            <v>D55627</v>
          </cell>
          <cell r="D295" t="str">
            <v xml:space="preserve">2/4-QT O F FRZ LF YOG-PEACH </v>
          </cell>
          <cell r="E295">
            <v>5220</v>
          </cell>
          <cell r="F295">
            <v>5040</v>
          </cell>
          <cell r="G295">
            <v>5274</v>
          </cell>
          <cell r="H295">
            <v>0</v>
          </cell>
          <cell r="I295">
            <v>5176</v>
          </cell>
          <cell r="J295">
            <v>9954</v>
          </cell>
          <cell r="K295">
            <v>4970</v>
          </cell>
          <cell r="L295">
            <v>10836</v>
          </cell>
          <cell r="M295">
            <v>0</v>
          </cell>
          <cell r="N295">
            <v>5400</v>
          </cell>
          <cell r="O295">
            <v>3458</v>
          </cell>
          <cell r="P295">
            <v>5200</v>
          </cell>
          <cell r="Q295">
            <v>4740</v>
          </cell>
        </row>
        <row r="296">
          <cell r="C296" t="str">
            <v>D55628</v>
          </cell>
          <cell r="D296" t="str">
            <v xml:space="preserve">2/4-QT O F FRZ LF YOG-VANILLA </v>
          </cell>
          <cell r="E296">
            <v>0</v>
          </cell>
          <cell r="F296">
            <v>35980</v>
          </cell>
          <cell r="G296">
            <v>35311</v>
          </cell>
          <cell r="H296">
            <v>25852</v>
          </cell>
          <cell r="I296">
            <v>51876</v>
          </cell>
          <cell r="J296">
            <v>33640</v>
          </cell>
          <cell r="K296">
            <v>58398</v>
          </cell>
          <cell r="L296">
            <v>31650</v>
          </cell>
          <cell r="M296">
            <v>26788</v>
          </cell>
          <cell r="N296">
            <v>24236</v>
          </cell>
          <cell r="O296">
            <v>33442</v>
          </cell>
          <cell r="P296">
            <v>26994</v>
          </cell>
          <cell r="Q296">
            <v>12356</v>
          </cell>
        </row>
        <row r="297">
          <cell r="C297" t="str">
            <v>D55629</v>
          </cell>
          <cell r="D297" t="str">
            <v>2/4-QT O F FRZ LF YOG-CHOCLATE</v>
          </cell>
          <cell r="E297">
            <v>15338</v>
          </cell>
          <cell r="F297">
            <v>15460</v>
          </cell>
          <cell r="G297">
            <v>5220</v>
          </cell>
          <cell r="H297">
            <v>22576</v>
          </cell>
          <cell r="I297">
            <v>0</v>
          </cell>
          <cell r="J297">
            <v>21492</v>
          </cell>
          <cell r="K297">
            <v>21664</v>
          </cell>
          <cell r="L297">
            <v>10372</v>
          </cell>
          <cell r="M297">
            <v>10608</v>
          </cell>
          <cell r="N297">
            <v>9360</v>
          </cell>
          <cell r="O297">
            <v>12424</v>
          </cell>
          <cell r="P297">
            <v>15392</v>
          </cell>
          <cell r="Q297">
            <v>10784</v>
          </cell>
        </row>
        <row r="298">
          <cell r="C298" t="str">
            <v>D55888</v>
          </cell>
          <cell r="D298" t="str">
            <v>2/4QT OLD FASH IC-CKYS N CREAM</v>
          </cell>
          <cell r="E298">
            <v>11668</v>
          </cell>
          <cell r="F298">
            <v>40436</v>
          </cell>
          <cell r="G298">
            <v>36084</v>
          </cell>
          <cell r="H298">
            <v>22944</v>
          </cell>
          <cell r="I298">
            <v>62214</v>
          </cell>
          <cell r="J298">
            <v>42278</v>
          </cell>
          <cell r="K298">
            <v>40286</v>
          </cell>
          <cell r="L298">
            <v>44452</v>
          </cell>
          <cell r="M298">
            <v>21278</v>
          </cell>
          <cell r="N298">
            <v>27536</v>
          </cell>
          <cell r="O298">
            <v>45516</v>
          </cell>
          <cell r="P298">
            <v>29502</v>
          </cell>
          <cell r="Q298">
            <v>17058</v>
          </cell>
        </row>
        <row r="299">
          <cell r="C299" t="str">
            <v>D55908</v>
          </cell>
          <cell r="D299" t="str">
            <v>2/4QT OLD FASH IC-CHC MARSHMLW</v>
          </cell>
          <cell r="E299">
            <v>14810</v>
          </cell>
          <cell r="F299">
            <v>13432</v>
          </cell>
          <cell r="G299">
            <v>0</v>
          </cell>
          <cell r="H299">
            <v>0</v>
          </cell>
          <cell r="I299">
            <v>19756</v>
          </cell>
          <cell r="J299">
            <v>0</v>
          </cell>
          <cell r="K299">
            <v>13576</v>
          </cell>
          <cell r="L299">
            <v>11654</v>
          </cell>
          <cell r="M299">
            <v>5706</v>
          </cell>
          <cell r="N299">
            <v>7062</v>
          </cell>
          <cell r="O299">
            <v>0</v>
          </cell>
          <cell r="P299">
            <v>5566</v>
          </cell>
          <cell r="Q299">
            <v>12218</v>
          </cell>
        </row>
        <row r="300">
          <cell r="C300" t="str">
            <v>D55913</v>
          </cell>
          <cell r="D300" t="str">
            <v xml:space="preserve">2/4QT OLD FASH IC-CHOCLT CHIP </v>
          </cell>
          <cell r="E300">
            <v>11812</v>
          </cell>
          <cell r="F300">
            <v>31290</v>
          </cell>
          <cell r="G300">
            <v>38996</v>
          </cell>
          <cell r="H300">
            <v>26786</v>
          </cell>
          <cell r="I300">
            <v>45974</v>
          </cell>
          <cell r="J300">
            <v>0</v>
          </cell>
          <cell r="K300">
            <v>20520</v>
          </cell>
          <cell r="L300">
            <v>15136</v>
          </cell>
          <cell r="M300">
            <v>32242</v>
          </cell>
          <cell r="N300">
            <v>13378</v>
          </cell>
          <cell r="O300">
            <v>26498</v>
          </cell>
          <cell r="P300">
            <v>18842</v>
          </cell>
          <cell r="Q300">
            <v>17106</v>
          </cell>
        </row>
        <row r="301">
          <cell r="C301" t="str">
            <v>D55920</v>
          </cell>
          <cell r="D301" t="str">
            <v xml:space="preserve">2/4QT OLD FASH IC-VANILLA </v>
          </cell>
          <cell r="E301">
            <v>20084</v>
          </cell>
          <cell r="F301">
            <v>49084</v>
          </cell>
          <cell r="G301">
            <v>33178</v>
          </cell>
          <cell r="H301">
            <v>31842</v>
          </cell>
          <cell r="I301">
            <v>57584</v>
          </cell>
          <cell r="J301">
            <v>91236</v>
          </cell>
          <cell r="K301">
            <v>44246</v>
          </cell>
          <cell r="L301">
            <v>75762</v>
          </cell>
          <cell r="M301">
            <v>27886</v>
          </cell>
          <cell r="N301">
            <v>24206</v>
          </cell>
          <cell r="O301">
            <v>35706</v>
          </cell>
          <cell r="P301">
            <v>25044</v>
          </cell>
          <cell r="Q301">
            <v>47530</v>
          </cell>
        </row>
        <row r="302">
          <cell r="C302" t="str">
            <v>D55921</v>
          </cell>
          <cell r="D302" t="str">
            <v xml:space="preserve">2/4QT OLD FASH IC-CHOCOLATE </v>
          </cell>
          <cell r="E302">
            <v>0</v>
          </cell>
          <cell r="F302">
            <v>14016</v>
          </cell>
          <cell r="G302">
            <v>8732</v>
          </cell>
          <cell r="H302">
            <v>9260</v>
          </cell>
          <cell r="I302">
            <v>4938</v>
          </cell>
          <cell r="J302">
            <v>18482</v>
          </cell>
          <cell r="K302">
            <v>17468</v>
          </cell>
          <cell r="L302">
            <v>13910</v>
          </cell>
          <cell r="M302">
            <v>8186</v>
          </cell>
          <cell r="N302">
            <v>15330</v>
          </cell>
          <cell r="O302">
            <v>8820</v>
          </cell>
          <cell r="P302">
            <v>4860</v>
          </cell>
          <cell r="Q302">
            <v>6034</v>
          </cell>
        </row>
        <row r="310">
          <cell r="C310" t="str">
            <v>B08516</v>
          </cell>
          <cell r="D310" t="str">
            <v xml:space="preserve">2/12PK BIG K DROP RED </v>
          </cell>
          <cell r="E310">
            <v>7732</v>
          </cell>
          <cell r="F310">
            <v>5276</v>
          </cell>
          <cell r="G310">
            <v>6621</v>
          </cell>
          <cell r="H310">
            <v>6452</v>
          </cell>
          <cell r="I310">
            <v>7729</v>
          </cell>
          <cell r="J310">
            <v>8076</v>
          </cell>
          <cell r="K310">
            <v>7382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</row>
        <row r="311">
          <cell r="C311" t="str">
            <v>B08530</v>
          </cell>
          <cell r="D311" t="str">
            <v>12/1LTR CC/CF SPKG WTR LEM LIM</v>
          </cell>
          <cell r="E311">
            <v>3408</v>
          </cell>
          <cell r="F311">
            <v>1597</v>
          </cell>
          <cell r="G311">
            <v>1617</v>
          </cell>
          <cell r="H311">
            <v>3408</v>
          </cell>
          <cell r="I311">
            <v>0</v>
          </cell>
          <cell r="J311">
            <v>2873</v>
          </cell>
          <cell r="K311">
            <v>3380</v>
          </cell>
          <cell r="L311">
            <v>1796</v>
          </cell>
          <cell r="M311">
            <v>3592</v>
          </cell>
          <cell r="N311">
            <v>0</v>
          </cell>
          <cell r="O311">
            <v>5124</v>
          </cell>
          <cell r="P311">
            <v>0</v>
          </cell>
          <cell r="Q311">
            <v>1796</v>
          </cell>
        </row>
        <row r="312">
          <cell r="C312" t="str">
            <v>B08531</v>
          </cell>
          <cell r="D312" t="str">
            <v>12/1LTR CC/CF SPKG WTR STRBERY</v>
          </cell>
          <cell r="E312">
            <v>2151</v>
          </cell>
          <cell r="F312">
            <v>2686</v>
          </cell>
          <cell r="G312">
            <v>1798</v>
          </cell>
          <cell r="H312">
            <v>1259</v>
          </cell>
          <cell r="I312">
            <v>0</v>
          </cell>
          <cell r="J312">
            <v>2696</v>
          </cell>
          <cell r="K312">
            <v>2696</v>
          </cell>
          <cell r="L312">
            <v>2691</v>
          </cell>
          <cell r="M312">
            <v>2155</v>
          </cell>
          <cell r="N312">
            <v>0</v>
          </cell>
          <cell r="O312">
            <v>0</v>
          </cell>
          <cell r="P312">
            <v>1798</v>
          </cell>
          <cell r="Q312">
            <v>2688</v>
          </cell>
        </row>
        <row r="313">
          <cell r="C313" t="str">
            <v>B08532</v>
          </cell>
          <cell r="D313" t="str">
            <v>12/1LT CC/CF SPRG WTR KEY LIME</v>
          </cell>
          <cell r="E313">
            <v>1794</v>
          </cell>
          <cell r="F313">
            <v>1963</v>
          </cell>
          <cell r="G313">
            <v>1981</v>
          </cell>
          <cell r="H313">
            <v>1843</v>
          </cell>
          <cell r="I313">
            <v>0</v>
          </cell>
          <cell r="J313">
            <v>2045</v>
          </cell>
          <cell r="K313">
            <v>1950</v>
          </cell>
          <cell r="L313">
            <v>3815</v>
          </cell>
          <cell r="M313">
            <v>1978</v>
          </cell>
          <cell r="N313">
            <v>0</v>
          </cell>
          <cell r="O313">
            <v>3769</v>
          </cell>
          <cell r="P313">
            <v>0</v>
          </cell>
          <cell r="Q313">
            <v>1795</v>
          </cell>
        </row>
        <row r="314">
          <cell r="C314" t="str">
            <v>B08533</v>
          </cell>
          <cell r="D314" t="str">
            <v>12/1LTR CC/CF SPKG WTR WLD CHR</v>
          </cell>
          <cell r="E314">
            <v>1258</v>
          </cell>
          <cell r="F314">
            <v>2674</v>
          </cell>
          <cell r="G314">
            <v>1253</v>
          </cell>
          <cell r="H314">
            <v>2695</v>
          </cell>
          <cell r="I314">
            <v>0</v>
          </cell>
          <cell r="J314">
            <v>2773</v>
          </cell>
          <cell r="K314">
            <v>2692</v>
          </cell>
          <cell r="L314">
            <v>2794</v>
          </cell>
          <cell r="M314">
            <v>0</v>
          </cell>
          <cell r="N314">
            <v>0</v>
          </cell>
          <cell r="O314">
            <v>2685</v>
          </cell>
          <cell r="P314">
            <v>0</v>
          </cell>
          <cell r="Q314">
            <v>2626</v>
          </cell>
        </row>
        <row r="315">
          <cell r="C315" t="str">
            <v>B08534</v>
          </cell>
          <cell r="D315" t="str">
            <v>12/1LTR CC/CF SPKG WTR MXD BRY</v>
          </cell>
          <cell r="E315">
            <v>2156</v>
          </cell>
          <cell r="F315">
            <v>2866</v>
          </cell>
          <cell r="G315">
            <v>2925</v>
          </cell>
          <cell r="H315">
            <v>2336</v>
          </cell>
          <cell r="I315">
            <v>0</v>
          </cell>
          <cell r="J315">
            <v>1255</v>
          </cell>
          <cell r="K315">
            <v>2152</v>
          </cell>
          <cell r="L315">
            <v>4107</v>
          </cell>
          <cell r="M315">
            <v>2864</v>
          </cell>
          <cell r="N315">
            <v>0</v>
          </cell>
          <cell r="O315">
            <v>3002</v>
          </cell>
          <cell r="P315">
            <v>0</v>
          </cell>
          <cell r="Q315">
            <v>2869</v>
          </cell>
        </row>
        <row r="316">
          <cell r="C316" t="str">
            <v>B08535</v>
          </cell>
          <cell r="D316" t="str">
            <v>12/1LTR CC/CF SPKG WTR KIWI ST</v>
          </cell>
          <cell r="E316">
            <v>1976</v>
          </cell>
          <cell r="F316">
            <v>1435</v>
          </cell>
          <cell r="G316">
            <v>1260</v>
          </cell>
          <cell r="H316">
            <v>1256</v>
          </cell>
          <cell r="I316">
            <v>0</v>
          </cell>
          <cell r="J316">
            <v>2145</v>
          </cell>
          <cell r="K316">
            <v>2144</v>
          </cell>
          <cell r="L316">
            <v>1974</v>
          </cell>
          <cell r="M316">
            <v>2516</v>
          </cell>
          <cell r="N316">
            <v>0</v>
          </cell>
          <cell r="O316">
            <v>0</v>
          </cell>
          <cell r="P316">
            <v>0</v>
          </cell>
          <cell r="Q316">
            <v>2513</v>
          </cell>
        </row>
        <row r="317">
          <cell r="C317" t="str">
            <v>B08536</v>
          </cell>
          <cell r="D317" t="str">
            <v>12/1LT CF SPKG WTR WHITE GRAPE</v>
          </cell>
          <cell r="E317">
            <v>1794</v>
          </cell>
          <cell r="F317">
            <v>1616</v>
          </cell>
          <cell r="G317">
            <v>2155</v>
          </cell>
          <cell r="H317">
            <v>1077</v>
          </cell>
          <cell r="I317">
            <v>3413</v>
          </cell>
          <cell r="J317">
            <v>0</v>
          </cell>
          <cell r="K317">
            <v>2685</v>
          </cell>
          <cell r="L317">
            <v>2722</v>
          </cell>
          <cell r="M317">
            <v>2466</v>
          </cell>
          <cell r="N317">
            <v>0</v>
          </cell>
          <cell r="O317">
            <v>1430</v>
          </cell>
          <cell r="P317">
            <v>0</v>
          </cell>
          <cell r="Q317">
            <v>1786</v>
          </cell>
        </row>
        <row r="318">
          <cell r="C318" t="str">
            <v>B08537</v>
          </cell>
          <cell r="D318" t="str">
            <v xml:space="preserve">12/1LT CC/CF SPKG WTR PEACH </v>
          </cell>
          <cell r="E318">
            <v>2156</v>
          </cell>
          <cell r="F318">
            <v>897</v>
          </cell>
          <cell r="G318">
            <v>3952</v>
          </cell>
          <cell r="H318">
            <v>0</v>
          </cell>
          <cell r="I318">
            <v>0</v>
          </cell>
          <cell r="J318">
            <v>3651</v>
          </cell>
          <cell r="K318">
            <v>897</v>
          </cell>
          <cell r="L318">
            <v>4437</v>
          </cell>
          <cell r="M318">
            <v>2683</v>
          </cell>
          <cell r="N318">
            <v>0</v>
          </cell>
          <cell r="O318">
            <v>1795</v>
          </cell>
          <cell r="P318">
            <v>0</v>
          </cell>
          <cell r="Q318">
            <v>2876</v>
          </cell>
        </row>
        <row r="319">
          <cell r="C319" t="str">
            <v>B08538</v>
          </cell>
          <cell r="D319" t="str">
            <v>12/1LT CC/CF SPKG WTR ORIGINAL</v>
          </cell>
          <cell r="E319">
            <v>1977</v>
          </cell>
          <cell r="F319">
            <v>1566</v>
          </cell>
          <cell r="G319">
            <v>1885</v>
          </cell>
          <cell r="H319">
            <v>1979</v>
          </cell>
          <cell r="I319">
            <v>2874</v>
          </cell>
          <cell r="J319">
            <v>0</v>
          </cell>
          <cell r="K319">
            <v>1972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</row>
        <row r="320">
          <cell r="C320" t="str">
            <v>B08539</v>
          </cell>
          <cell r="D320" t="str">
            <v>12/1LT CC/CF SPKG WTR BLK CHRY</v>
          </cell>
          <cell r="E320">
            <v>2432</v>
          </cell>
          <cell r="F320">
            <v>2953</v>
          </cell>
          <cell r="G320">
            <v>3324</v>
          </cell>
          <cell r="H320">
            <v>2337</v>
          </cell>
          <cell r="I320">
            <v>3226</v>
          </cell>
          <cell r="J320">
            <v>0</v>
          </cell>
          <cell r="K320">
            <v>3583</v>
          </cell>
          <cell r="L320">
            <v>4485</v>
          </cell>
          <cell r="M320">
            <v>3231</v>
          </cell>
          <cell r="N320">
            <v>0</v>
          </cell>
          <cell r="O320">
            <v>3764</v>
          </cell>
          <cell r="P320">
            <v>0</v>
          </cell>
          <cell r="Q320">
            <v>1965</v>
          </cell>
        </row>
        <row r="321">
          <cell r="C321" t="str">
            <v>B08540</v>
          </cell>
          <cell r="D321" t="str">
            <v xml:space="preserve">2/12 PK BIG K DIET ROOT BEER </v>
          </cell>
          <cell r="E321">
            <v>8801</v>
          </cell>
          <cell r="F321">
            <v>5686</v>
          </cell>
          <cell r="G321">
            <v>12802</v>
          </cell>
          <cell r="H321">
            <v>15266</v>
          </cell>
          <cell r="I321">
            <v>5395</v>
          </cell>
          <cell r="J321">
            <v>15039</v>
          </cell>
          <cell r="K321">
            <v>8302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</row>
        <row r="322">
          <cell r="C322" t="str">
            <v>B08562</v>
          </cell>
          <cell r="D322" t="str">
            <v>2/12PK CLOVER VALLEY DIET COLA</v>
          </cell>
          <cell r="E322">
            <v>11280</v>
          </cell>
          <cell r="F322">
            <v>0</v>
          </cell>
          <cell r="G322">
            <v>45177</v>
          </cell>
          <cell r="H322">
            <v>13553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C323" t="str">
            <v>B08581</v>
          </cell>
          <cell r="D323" t="str">
            <v xml:space="preserve">12/12OZ CLOVER VALLEY GRAPE </v>
          </cell>
          <cell r="E323">
            <v>5430</v>
          </cell>
          <cell r="F323">
            <v>8771</v>
          </cell>
          <cell r="G323">
            <v>9578</v>
          </cell>
          <cell r="H323">
            <v>10868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</row>
        <row r="324">
          <cell r="C324" t="str">
            <v>B08596</v>
          </cell>
          <cell r="D324" t="str">
            <v xml:space="preserve">8/2LTL CLOVER VALLEY STRAWBRY </v>
          </cell>
          <cell r="E324">
            <v>18370</v>
          </cell>
          <cell r="F324">
            <v>10489</v>
          </cell>
          <cell r="G324">
            <v>11917</v>
          </cell>
          <cell r="H324">
            <v>19392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</row>
        <row r="325">
          <cell r="C325" t="str">
            <v>B08598</v>
          </cell>
          <cell r="D325" t="str">
            <v>12/1LT CLO VAL SPRK WTR BL CHY</v>
          </cell>
          <cell r="E325">
            <v>16278</v>
          </cell>
          <cell r="F325">
            <v>8618</v>
          </cell>
          <cell r="G325">
            <v>35042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</row>
        <row r="326">
          <cell r="C326" t="str">
            <v>B08599</v>
          </cell>
          <cell r="D326" t="str">
            <v>12/1LT CLO VAL SPRK WTR WH GRP</v>
          </cell>
          <cell r="E326">
            <v>11860</v>
          </cell>
          <cell r="F326">
            <v>8612</v>
          </cell>
          <cell r="G326">
            <v>18516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</row>
        <row r="327">
          <cell r="C327" t="str">
            <v>B08616</v>
          </cell>
          <cell r="D327" t="str">
            <v xml:space="preserve">2/12PK BIG K VANILLA COLA </v>
          </cell>
          <cell r="E327">
            <v>5756</v>
          </cell>
          <cell r="F327">
            <v>6434</v>
          </cell>
          <cell r="G327">
            <v>6684</v>
          </cell>
          <cell r="H327">
            <v>9265</v>
          </cell>
          <cell r="I327">
            <v>5087</v>
          </cell>
          <cell r="J327">
            <v>7943</v>
          </cell>
          <cell r="K327">
            <v>5048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C328" t="str">
            <v>B08678</v>
          </cell>
          <cell r="D328" t="str">
            <v xml:space="preserve">12/LT CLO VAL SPRK WTR PEACH </v>
          </cell>
          <cell r="E328">
            <v>11505</v>
          </cell>
          <cell r="F328">
            <v>8982</v>
          </cell>
          <cell r="G328">
            <v>24372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C329" t="str">
            <v>B08687</v>
          </cell>
          <cell r="D329" t="str">
            <v xml:space="preserve">2/12PK BIG K LEMON LM SPK WTR </v>
          </cell>
          <cell r="E329">
            <v>4396</v>
          </cell>
          <cell r="F329">
            <v>5651</v>
          </cell>
          <cell r="G329">
            <v>0</v>
          </cell>
          <cell r="H329">
            <v>3054</v>
          </cell>
          <cell r="I329">
            <v>4383</v>
          </cell>
          <cell r="J329">
            <v>7710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C330" t="str">
            <v>B08688</v>
          </cell>
          <cell r="D330" t="str">
            <v xml:space="preserve">12/1 LTR KRO RASP CRY CL WTR </v>
          </cell>
          <cell r="E330">
            <v>1430</v>
          </cell>
          <cell r="F330">
            <v>1435</v>
          </cell>
          <cell r="G330">
            <v>1438</v>
          </cell>
          <cell r="H330">
            <v>2332</v>
          </cell>
          <cell r="I330">
            <v>0</v>
          </cell>
          <cell r="J330">
            <v>1438</v>
          </cell>
          <cell r="K330">
            <v>2860</v>
          </cell>
          <cell r="L330">
            <v>0</v>
          </cell>
          <cell r="M330">
            <v>3052</v>
          </cell>
          <cell r="N330">
            <v>0</v>
          </cell>
          <cell r="O330">
            <v>0</v>
          </cell>
          <cell r="P330">
            <v>0</v>
          </cell>
          <cell r="Q330">
            <v>2875</v>
          </cell>
        </row>
        <row r="331">
          <cell r="C331" t="str">
            <v>B08689</v>
          </cell>
          <cell r="D331" t="str">
            <v xml:space="preserve">12/1 LT TROP CRYSTAL CLE WTR </v>
          </cell>
          <cell r="E331">
            <v>1802</v>
          </cell>
          <cell r="F331">
            <v>898</v>
          </cell>
          <cell r="G331">
            <v>709</v>
          </cell>
          <cell r="H331">
            <v>1795</v>
          </cell>
          <cell r="I331">
            <v>0</v>
          </cell>
          <cell r="J331">
            <v>1829</v>
          </cell>
          <cell r="K331">
            <v>1861</v>
          </cell>
          <cell r="L331">
            <v>1732</v>
          </cell>
          <cell r="M331">
            <v>1799</v>
          </cell>
          <cell r="N331">
            <v>0</v>
          </cell>
          <cell r="O331">
            <v>0</v>
          </cell>
          <cell r="P331">
            <v>0</v>
          </cell>
          <cell r="Q331">
            <v>1796</v>
          </cell>
        </row>
        <row r="332">
          <cell r="C332" t="str">
            <v>B08782</v>
          </cell>
          <cell r="D332" t="str">
            <v xml:space="preserve">8/2LTR BIG K 50/50 COLA </v>
          </cell>
          <cell r="E332">
            <v>1150</v>
          </cell>
          <cell r="F332">
            <v>1150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C333" t="str">
            <v>B08783</v>
          </cell>
          <cell r="D333" t="str">
            <v xml:space="preserve">2/12PK BIG K 50/50 COLA </v>
          </cell>
          <cell r="E333">
            <v>3561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C334" t="str">
            <v>B08900</v>
          </cell>
          <cell r="D334" t="str">
            <v xml:space="preserve">1/12PK BIG K DT LEMON TEA 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11900</v>
          </cell>
          <cell r="L334">
            <v>15770</v>
          </cell>
          <cell r="M334">
            <v>14453</v>
          </cell>
          <cell r="N334">
            <v>16142</v>
          </cell>
          <cell r="O334">
            <v>14366</v>
          </cell>
          <cell r="P334">
            <v>9905</v>
          </cell>
          <cell r="Q334">
            <v>12353</v>
          </cell>
        </row>
        <row r="335">
          <cell r="C335" t="str">
            <v>B08901</v>
          </cell>
          <cell r="D335" t="str">
            <v xml:space="preserve">1/12PK BIG K DROP RED 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10116</v>
          </cell>
          <cell r="L335">
            <v>33935</v>
          </cell>
          <cell r="M335">
            <v>12879</v>
          </cell>
          <cell r="N335">
            <v>7400</v>
          </cell>
          <cell r="O335">
            <v>20246</v>
          </cell>
          <cell r="P335">
            <v>4060</v>
          </cell>
          <cell r="Q335">
            <v>35000</v>
          </cell>
        </row>
        <row r="336">
          <cell r="C336" t="str">
            <v>B08902</v>
          </cell>
          <cell r="D336" t="str">
            <v xml:space="preserve">1/12PK BIG K DT ROOT BEER 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18502</v>
          </cell>
          <cell r="L336">
            <v>16314</v>
          </cell>
          <cell r="M336">
            <v>31920</v>
          </cell>
          <cell r="N336">
            <v>30544</v>
          </cell>
          <cell r="O336">
            <v>10592</v>
          </cell>
          <cell r="P336">
            <v>13577</v>
          </cell>
          <cell r="Q336">
            <v>42344</v>
          </cell>
        </row>
        <row r="337">
          <cell r="C337" t="str">
            <v>B08903</v>
          </cell>
          <cell r="D337" t="str">
            <v xml:space="preserve">1/12PK BIG K VANILLA COLA 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13184</v>
          </cell>
          <cell r="L337">
            <v>16600</v>
          </cell>
          <cell r="M337">
            <v>14946</v>
          </cell>
          <cell r="N337">
            <v>21061</v>
          </cell>
          <cell r="O337">
            <v>11546</v>
          </cell>
          <cell r="P337">
            <v>43864</v>
          </cell>
          <cell r="Q337">
            <v>-14814</v>
          </cell>
        </row>
        <row r="338">
          <cell r="C338" t="str">
            <v>B08904</v>
          </cell>
          <cell r="D338" t="str">
            <v xml:space="preserve">1/12PK BIGK L/L SPKLG WATER 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8543</v>
          </cell>
          <cell r="L338">
            <v>8710</v>
          </cell>
          <cell r="M338">
            <v>10524</v>
          </cell>
          <cell r="N338">
            <v>8472</v>
          </cell>
          <cell r="O338">
            <v>8125</v>
          </cell>
          <cell r="P338">
            <v>8794</v>
          </cell>
          <cell r="Q338">
            <v>10459</v>
          </cell>
        </row>
        <row r="339">
          <cell r="C339" t="str">
            <v>B08905</v>
          </cell>
          <cell r="D339" t="str">
            <v xml:space="preserve">1/12PK BIG K SPKLG WATER 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9968</v>
          </cell>
          <cell r="L339">
            <v>13563</v>
          </cell>
          <cell r="M339">
            <v>0</v>
          </cell>
          <cell r="N339">
            <v>7527</v>
          </cell>
          <cell r="O339">
            <v>8145</v>
          </cell>
          <cell r="P339">
            <v>8148</v>
          </cell>
          <cell r="Q339">
            <v>21713</v>
          </cell>
        </row>
        <row r="340">
          <cell r="C340" t="str">
            <v>B08906</v>
          </cell>
          <cell r="D340" t="str">
            <v xml:space="preserve">1/12PK BIG K DT ORANGE 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13654</v>
          </cell>
          <cell r="L340">
            <v>20720</v>
          </cell>
          <cell r="M340">
            <v>0</v>
          </cell>
          <cell r="N340">
            <v>19030</v>
          </cell>
          <cell r="O340">
            <v>17960</v>
          </cell>
          <cell r="P340">
            <v>5443</v>
          </cell>
          <cell r="Q340">
            <v>38535</v>
          </cell>
        </row>
        <row r="341">
          <cell r="C341" t="str">
            <v>B08907</v>
          </cell>
          <cell r="D341" t="str">
            <v xml:space="preserve">1/12PK BIG K DT COLA W/LIME 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9077</v>
          </cell>
          <cell r="L341">
            <v>12784</v>
          </cell>
          <cell r="M341">
            <v>4230</v>
          </cell>
          <cell r="N341">
            <v>15387</v>
          </cell>
          <cell r="O341">
            <v>10668</v>
          </cell>
          <cell r="P341">
            <v>13802</v>
          </cell>
          <cell r="Q341">
            <v>10798</v>
          </cell>
        </row>
        <row r="342">
          <cell r="C342" t="str">
            <v>B08908</v>
          </cell>
          <cell r="D342" t="str">
            <v xml:space="preserve">1/12PK BIG K SWEET TEA 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21662</v>
          </cell>
          <cell r="L342">
            <v>17786</v>
          </cell>
          <cell r="M342">
            <v>17386</v>
          </cell>
          <cell r="N342">
            <v>30057</v>
          </cell>
          <cell r="O342">
            <v>10706</v>
          </cell>
          <cell r="P342">
            <v>10263</v>
          </cell>
          <cell r="Q342">
            <v>12860</v>
          </cell>
        </row>
        <row r="343">
          <cell r="C343" t="str">
            <v>B08909</v>
          </cell>
          <cell r="D343" t="str">
            <v xml:space="preserve">1/12PK BIG K SPKLG PUNCH 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10482</v>
          </cell>
          <cell r="L343">
            <v>22797</v>
          </cell>
          <cell r="M343">
            <v>24192</v>
          </cell>
          <cell r="N343">
            <v>9477</v>
          </cell>
          <cell r="O343">
            <v>20137</v>
          </cell>
          <cell r="P343">
            <v>14762</v>
          </cell>
          <cell r="Q343">
            <v>12174</v>
          </cell>
        </row>
        <row r="344">
          <cell r="C344" t="str">
            <v>B08910</v>
          </cell>
          <cell r="D344" t="str">
            <v xml:space="preserve">1/12PK BIG K BLK CHRY 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4750</v>
          </cell>
          <cell r="L344">
            <v>30663</v>
          </cell>
          <cell r="M344">
            <v>16577</v>
          </cell>
          <cell r="N344">
            <v>23729</v>
          </cell>
          <cell r="O344">
            <v>34851</v>
          </cell>
          <cell r="P344">
            <v>0</v>
          </cell>
          <cell r="Q344">
            <v>28719</v>
          </cell>
        </row>
        <row r="345">
          <cell r="C345" t="str">
            <v>B08911</v>
          </cell>
          <cell r="D345" t="str">
            <v xml:space="preserve">1/12PK BIG K C/F DIET COLA 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21000</v>
          </cell>
          <cell r="L345">
            <v>32296</v>
          </cell>
          <cell r="M345">
            <v>13785</v>
          </cell>
          <cell r="N345">
            <v>39096</v>
          </cell>
          <cell r="O345">
            <v>12737</v>
          </cell>
          <cell r="P345">
            <v>30438</v>
          </cell>
          <cell r="Q345">
            <v>35045</v>
          </cell>
        </row>
        <row r="346">
          <cell r="C346" t="str">
            <v>B08912</v>
          </cell>
          <cell r="D346" t="str">
            <v xml:space="preserve">1/12PK BIG K L/LIME 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24398</v>
          </cell>
          <cell r="L346">
            <v>56721</v>
          </cell>
          <cell r="M346">
            <v>42763</v>
          </cell>
          <cell r="N346">
            <v>62492</v>
          </cell>
          <cell r="O346">
            <v>12200</v>
          </cell>
          <cell r="P346">
            <v>45646</v>
          </cell>
          <cell r="Q346">
            <v>51111</v>
          </cell>
        </row>
        <row r="347">
          <cell r="C347" t="str">
            <v>B08920</v>
          </cell>
          <cell r="D347" t="str">
            <v xml:space="preserve">2/12PK BIG K SPARKLING WATER </v>
          </cell>
          <cell r="E347">
            <v>0</v>
          </cell>
          <cell r="F347">
            <v>6110</v>
          </cell>
          <cell r="G347">
            <v>0</v>
          </cell>
          <cell r="H347">
            <v>4000</v>
          </cell>
          <cell r="I347">
            <v>5090</v>
          </cell>
          <cell r="J347">
            <v>6095</v>
          </cell>
          <cell r="K347">
            <v>5005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</row>
        <row r="348">
          <cell r="C348" t="str">
            <v>B08921</v>
          </cell>
          <cell r="D348" t="str">
            <v xml:space="preserve">2/12 PK BIG K DIET ORANGE </v>
          </cell>
          <cell r="E348">
            <v>4777</v>
          </cell>
          <cell r="F348">
            <v>6100</v>
          </cell>
          <cell r="G348">
            <v>10925</v>
          </cell>
          <cell r="H348">
            <v>6098</v>
          </cell>
          <cell r="I348">
            <v>14439</v>
          </cell>
          <cell r="J348">
            <v>7170</v>
          </cell>
          <cell r="K348">
            <v>5819</v>
          </cell>
          <cell r="L348">
            <v>0</v>
          </cell>
          <cell r="M348">
            <v>17462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</row>
        <row r="349">
          <cell r="C349" t="str">
            <v>B08922</v>
          </cell>
          <cell r="D349" t="str">
            <v xml:space="preserve">2/12 PK BIG K DIET GINGER ALE </v>
          </cell>
          <cell r="E349">
            <v>0</v>
          </cell>
          <cell r="F349">
            <v>2364</v>
          </cell>
          <cell r="G349">
            <v>2600</v>
          </cell>
          <cell r="H349">
            <v>7553</v>
          </cell>
          <cell r="I349">
            <v>0</v>
          </cell>
          <cell r="J349">
            <v>7758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C350" t="str">
            <v>B08923</v>
          </cell>
          <cell r="D350" t="str">
            <v xml:space="preserve">2/12PK BIG K COLA W/LIME </v>
          </cell>
          <cell r="E350">
            <v>0</v>
          </cell>
          <cell r="F350">
            <v>2471</v>
          </cell>
          <cell r="G350">
            <v>0</v>
          </cell>
          <cell r="H350">
            <v>3532</v>
          </cell>
          <cell r="I350">
            <v>6069</v>
          </cell>
          <cell r="J350">
            <v>2528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</row>
        <row r="351">
          <cell r="C351" t="str">
            <v>B08924</v>
          </cell>
          <cell r="D351" t="str">
            <v xml:space="preserve">2/12PK DIET COLA W/LIME </v>
          </cell>
          <cell r="E351">
            <v>0</v>
          </cell>
          <cell r="F351">
            <v>5256</v>
          </cell>
          <cell r="G351">
            <v>2146</v>
          </cell>
          <cell r="H351">
            <v>6588</v>
          </cell>
          <cell r="I351">
            <v>4124</v>
          </cell>
          <cell r="J351">
            <v>3159</v>
          </cell>
          <cell r="K351">
            <v>3370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</row>
        <row r="352">
          <cell r="C352" t="str">
            <v>B08925</v>
          </cell>
          <cell r="D352" t="str">
            <v xml:space="preserve">1/12PK BIG K GRAPE 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23760</v>
          </cell>
          <cell r="L352">
            <v>71808</v>
          </cell>
          <cell r="M352">
            <v>44345</v>
          </cell>
          <cell r="N352">
            <v>52312</v>
          </cell>
          <cell r="O352">
            <v>51074</v>
          </cell>
          <cell r="P352">
            <v>19388</v>
          </cell>
          <cell r="Q352">
            <v>64306</v>
          </cell>
        </row>
        <row r="353">
          <cell r="C353" t="str">
            <v>B08926</v>
          </cell>
          <cell r="D353" t="str">
            <v xml:space="preserve">1/12PK BIG K CHRY COLA 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15048</v>
          </cell>
          <cell r="L353">
            <v>18180</v>
          </cell>
          <cell r="M353">
            <v>19626</v>
          </cell>
          <cell r="N353">
            <v>25829</v>
          </cell>
          <cell r="O353">
            <v>18770</v>
          </cell>
          <cell r="P353">
            <v>28202</v>
          </cell>
          <cell r="Q353">
            <v>11445</v>
          </cell>
        </row>
        <row r="354">
          <cell r="C354" t="str">
            <v>B08930</v>
          </cell>
          <cell r="D354" t="str">
            <v xml:space="preserve">1/12 PK BIG K ROOT BEER 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49131</v>
          </cell>
          <cell r="L354">
            <v>74391</v>
          </cell>
          <cell r="M354">
            <v>47803</v>
          </cell>
          <cell r="N354">
            <v>67787</v>
          </cell>
          <cell r="O354">
            <v>30540</v>
          </cell>
          <cell r="P354">
            <v>60638</v>
          </cell>
          <cell r="Q354">
            <v>54708</v>
          </cell>
        </row>
        <row r="355">
          <cell r="C355" t="str">
            <v>B08931</v>
          </cell>
          <cell r="D355" t="str">
            <v xml:space="preserve">1/12PK DIET DR K 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20100</v>
          </cell>
          <cell r="L355">
            <v>16400</v>
          </cell>
          <cell r="M355">
            <v>33235</v>
          </cell>
          <cell r="N355">
            <v>14709</v>
          </cell>
          <cell r="O355">
            <v>40721</v>
          </cell>
          <cell r="P355">
            <v>12670</v>
          </cell>
          <cell r="Q355">
            <v>49490</v>
          </cell>
        </row>
        <row r="356">
          <cell r="C356" t="str">
            <v>B08940</v>
          </cell>
          <cell r="D356" t="str">
            <v xml:space="preserve">1/12 PK BIG K COLA 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84629</v>
          </cell>
          <cell r="L356">
            <v>186856</v>
          </cell>
          <cell r="M356">
            <v>64752</v>
          </cell>
          <cell r="N356">
            <v>120007</v>
          </cell>
          <cell r="O356">
            <v>158254</v>
          </cell>
          <cell r="P356">
            <v>12200</v>
          </cell>
          <cell r="Q356">
            <v>161530</v>
          </cell>
        </row>
        <row r="357">
          <cell r="C357" t="str">
            <v>B08941</v>
          </cell>
          <cell r="D357" t="str">
            <v xml:space="preserve">1/12 PK BIG K DIET COLA 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22907</v>
          </cell>
          <cell r="L357">
            <v>103846</v>
          </cell>
          <cell r="M357">
            <v>56125</v>
          </cell>
          <cell r="N357">
            <v>53184</v>
          </cell>
          <cell r="O357">
            <v>67311</v>
          </cell>
          <cell r="P357">
            <v>54160</v>
          </cell>
          <cell r="Q357">
            <v>108405</v>
          </cell>
        </row>
        <row r="358">
          <cell r="C358" t="str">
            <v>B08942</v>
          </cell>
          <cell r="D358" t="str">
            <v xml:space="preserve">1/12 PK BIG K CITRUS DROP 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37146</v>
          </cell>
          <cell r="L358">
            <v>138322</v>
          </cell>
          <cell r="M358">
            <v>53091</v>
          </cell>
          <cell r="N358">
            <v>65477</v>
          </cell>
          <cell r="O358">
            <v>79000</v>
          </cell>
          <cell r="P358">
            <v>28365</v>
          </cell>
          <cell r="Q358">
            <v>124926</v>
          </cell>
        </row>
        <row r="359">
          <cell r="C359" t="str">
            <v>B08943</v>
          </cell>
          <cell r="D359" t="str">
            <v xml:space="preserve">1/12PK BIG K ORANGE 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49462</v>
          </cell>
          <cell r="L359">
            <v>105113</v>
          </cell>
          <cell r="M359">
            <v>57465</v>
          </cell>
          <cell r="N359">
            <v>52618</v>
          </cell>
          <cell r="O359">
            <v>87048</v>
          </cell>
          <cell r="P359">
            <v>59016</v>
          </cell>
          <cell r="Q359">
            <v>87854</v>
          </cell>
        </row>
        <row r="360">
          <cell r="C360" t="str">
            <v>B08944</v>
          </cell>
          <cell r="D360" t="str">
            <v xml:space="preserve">1/12 PK BIG K DT CITRUS 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21711</v>
          </cell>
          <cell r="L360">
            <v>66144</v>
          </cell>
          <cell r="M360">
            <v>20679</v>
          </cell>
          <cell r="N360">
            <v>21000</v>
          </cell>
          <cell r="O360">
            <v>34936</v>
          </cell>
          <cell r="P360">
            <v>41940</v>
          </cell>
          <cell r="Q360">
            <v>52434</v>
          </cell>
        </row>
        <row r="361">
          <cell r="C361" t="str">
            <v>B08945</v>
          </cell>
          <cell r="D361" t="str">
            <v xml:space="preserve">1/12PK BIG K GINGERALE 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16873</v>
          </cell>
          <cell r="L361">
            <v>27145</v>
          </cell>
          <cell r="M361">
            <v>0</v>
          </cell>
          <cell r="N361">
            <v>11370</v>
          </cell>
          <cell r="O361">
            <v>10868</v>
          </cell>
          <cell r="P361">
            <v>17340</v>
          </cell>
          <cell r="Q361">
            <v>22164</v>
          </cell>
        </row>
        <row r="362">
          <cell r="C362" t="str">
            <v>B08946</v>
          </cell>
          <cell r="D362" t="str">
            <v xml:space="preserve">1/12PK BIG K RED CREAM 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23782</v>
          </cell>
          <cell r="L362">
            <v>40057</v>
          </cell>
          <cell r="M362">
            <v>33135</v>
          </cell>
          <cell r="N362">
            <v>27778</v>
          </cell>
          <cell r="O362">
            <v>29658</v>
          </cell>
          <cell r="P362">
            <v>40538</v>
          </cell>
          <cell r="Q362">
            <v>27761</v>
          </cell>
        </row>
        <row r="363">
          <cell r="C363" t="str">
            <v>B08947</v>
          </cell>
          <cell r="D363" t="str">
            <v xml:space="preserve">1/12 PK BIG K DR K 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20178</v>
          </cell>
          <cell r="L363">
            <v>46712</v>
          </cell>
          <cell r="M363">
            <v>41208</v>
          </cell>
          <cell r="N363">
            <v>20000</v>
          </cell>
          <cell r="O363">
            <v>42364</v>
          </cell>
          <cell r="P363">
            <v>15850</v>
          </cell>
          <cell r="Q363">
            <v>54268</v>
          </cell>
        </row>
        <row r="364">
          <cell r="C364" t="str">
            <v>B08948</v>
          </cell>
          <cell r="D364" t="str">
            <v xml:space="preserve">1/12PK BIG K DT L/LIME 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22110</v>
          </cell>
          <cell r="L364">
            <v>28940</v>
          </cell>
          <cell r="M364">
            <v>31386</v>
          </cell>
          <cell r="N364">
            <v>20268</v>
          </cell>
          <cell r="O364">
            <v>22327</v>
          </cell>
          <cell r="P364">
            <v>14400</v>
          </cell>
          <cell r="Q364">
            <v>48340</v>
          </cell>
        </row>
        <row r="365">
          <cell r="C365" t="str">
            <v>B08949</v>
          </cell>
          <cell r="D365" t="str">
            <v xml:space="preserve">1/12PK BIG K DT GINGERALE 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11340</v>
          </cell>
          <cell r="L365">
            <v>5042</v>
          </cell>
          <cell r="M365">
            <v>20705</v>
          </cell>
          <cell r="N365">
            <v>0</v>
          </cell>
          <cell r="O365">
            <v>10147</v>
          </cell>
          <cell r="P365">
            <v>1000</v>
          </cell>
          <cell r="Q365">
            <v>20049</v>
          </cell>
        </row>
        <row r="366">
          <cell r="C366" t="str">
            <v>B08950</v>
          </cell>
          <cell r="D366" t="str">
            <v xml:space="preserve">1/12PK BIG K DT SWEET TEA 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7256</v>
          </cell>
          <cell r="L366">
            <v>9392</v>
          </cell>
          <cell r="M366">
            <v>12489</v>
          </cell>
          <cell r="N366">
            <v>8079</v>
          </cell>
          <cell r="O366">
            <v>11858</v>
          </cell>
          <cell r="P366">
            <v>6425</v>
          </cell>
          <cell r="Q366">
            <v>7330</v>
          </cell>
        </row>
        <row r="367">
          <cell r="C367" t="str">
            <v>B08951</v>
          </cell>
          <cell r="D367" t="str">
            <v xml:space="preserve">1/12 PK BIG K FRUIT PUNCH 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21000</v>
          </cell>
          <cell r="M367">
            <v>20033</v>
          </cell>
          <cell r="N367">
            <v>25549</v>
          </cell>
          <cell r="O367">
            <v>19710</v>
          </cell>
          <cell r="P367">
            <v>11707</v>
          </cell>
          <cell r="Q367">
            <v>16590</v>
          </cell>
        </row>
        <row r="368">
          <cell r="C368" t="str">
            <v>B08955</v>
          </cell>
          <cell r="D368" t="str">
            <v xml:space="preserve">1/12PK BIG K COLA W/LIME 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18287</v>
          </cell>
          <cell r="L368">
            <v>0</v>
          </cell>
          <cell r="M368">
            <v>12180</v>
          </cell>
          <cell r="N368">
            <v>0</v>
          </cell>
          <cell r="O368">
            <v>0</v>
          </cell>
          <cell r="P368">
            <v>11456</v>
          </cell>
          <cell r="Q368">
            <v>0</v>
          </cell>
        </row>
        <row r="369">
          <cell r="C369" t="str">
            <v>B08956</v>
          </cell>
          <cell r="D369" t="str">
            <v xml:space="preserve">1/12PK BIG K LEMONADE 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24972</v>
          </cell>
          <cell r="M369">
            <v>26591</v>
          </cell>
          <cell r="N369">
            <v>13395</v>
          </cell>
          <cell r="O369">
            <v>0</v>
          </cell>
          <cell r="P369">
            <v>11334</v>
          </cell>
          <cell r="Q369">
            <v>17645</v>
          </cell>
        </row>
        <row r="370">
          <cell r="C370" t="str">
            <v>B08957</v>
          </cell>
          <cell r="D370" t="str">
            <v xml:space="preserve">1/12PK BIG K DT LEMONADE 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21623</v>
          </cell>
          <cell r="M370">
            <v>12800</v>
          </cell>
          <cell r="N370">
            <v>21747</v>
          </cell>
          <cell r="O370">
            <v>8162</v>
          </cell>
          <cell r="P370">
            <v>8143</v>
          </cell>
          <cell r="Q370">
            <v>8120</v>
          </cell>
        </row>
        <row r="371">
          <cell r="C371" t="str">
            <v>B08958</v>
          </cell>
          <cell r="D371" t="str">
            <v xml:space="preserve">1/12PK BIG K KIWI STRWBRY 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21268</v>
          </cell>
          <cell r="M371">
            <v>13580</v>
          </cell>
          <cell r="N371">
            <v>18184</v>
          </cell>
          <cell r="O371">
            <v>8835</v>
          </cell>
          <cell r="P371">
            <v>13694</v>
          </cell>
          <cell r="Q371">
            <v>8800</v>
          </cell>
        </row>
        <row r="372">
          <cell r="C372" t="str">
            <v>B08963</v>
          </cell>
          <cell r="D372" t="str">
            <v xml:space="preserve">1/12 PK BIG K SUNGOLD CITRUS 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9092</v>
          </cell>
          <cell r="L372">
            <v>13144</v>
          </cell>
          <cell r="M372">
            <v>8740</v>
          </cell>
          <cell r="N372">
            <v>19642</v>
          </cell>
          <cell r="O372">
            <v>0</v>
          </cell>
          <cell r="P372">
            <v>12378</v>
          </cell>
          <cell r="Q372">
            <v>12800</v>
          </cell>
        </row>
        <row r="373">
          <cell r="C373" t="str">
            <v>B09006</v>
          </cell>
          <cell r="D373" t="str">
            <v xml:space="preserve">24 PK BIG K DIET CITRUS DROP </v>
          </cell>
          <cell r="E373">
            <v>12393</v>
          </cell>
          <cell r="F373">
            <v>8888</v>
          </cell>
          <cell r="G373">
            <v>10759</v>
          </cell>
          <cell r="H373">
            <v>9824</v>
          </cell>
          <cell r="I373">
            <v>12552</v>
          </cell>
          <cell r="J373">
            <v>16607</v>
          </cell>
          <cell r="K373">
            <v>8493</v>
          </cell>
          <cell r="L373">
            <v>14786</v>
          </cell>
          <cell r="M373">
            <v>15107</v>
          </cell>
          <cell r="N373">
            <v>15295</v>
          </cell>
          <cell r="O373">
            <v>8482</v>
          </cell>
          <cell r="P373">
            <v>9662</v>
          </cell>
          <cell r="Q373">
            <v>30013</v>
          </cell>
        </row>
        <row r="374">
          <cell r="C374" t="str">
            <v>B09018</v>
          </cell>
          <cell r="D374" t="str">
            <v xml:space="preserve">8/2LTR BIG K PEACH SODA </v>
          </cell>
          <cell r="E374">
            <v>4156</v>
          </cell>
          <cell r="F374">
            <v>3584</v>
          </cell>
          <cell r="G374">
            <v>3505</v>
          </cell>
          <cell r="H374">
            <v>2532</v>
          </cell>
          <cell r="I374">
            <v>4514</v>
          </cell>
          <cell r="J374">
            <v>1581</v>
          </cell>
          <cell r="K374">
            <v>5262</v>
          </cell>
          <cell r="L374">
            <v>4443</v>
          </cell>
          <cell r="M374">
            <v>1698</v>
          </cell>
          <cell r="N374">
            <v>2566</v>
          </cell>
          <cell r="O374">
            <v>4286</v>
          </cell>
          <cell r="P374">
            <v>3593</v>
          </cell>
          <cell r="Q374">
            <v>3578</v>
          </cell>
        </row>
        <row r="375">
          <cell r="C375" t="str">
            <v>B09045</v>
          </cell>
          <cell r="D375" t="str">
            <v xml:space="preserve">24 PK BIG K DIET ORANGE </v>
          </cell>
          <cell r="E375">
            <v>5400</v>
          </cell>
          <cell r="F375">
            <v>4417</v>
          </cell>
          <cell r="G375">
            <v>6014</v>
          </cell>
          <cell r="H375">
            <v>0</v>
          </cell>
          <cell r="I375">
            <v>5851</v>
          </cell>
          <cell r="J375">
            <v>9534</v>
          </cell>
          <cell r="K375">
            <v>4287</v>
          </cell>
          <cell r="L375">
            <v>11515</v>
          </cell>
          <cell r="M375">
            <v>0</v>
          </cell>
          <cell r="N375">
            <v>5714</v>
          </cell>
          <cell r="O375">
            <v>4275</v>
          </cell>
          <cell r="P375">
            <v>2379</v>
          </cell>
          <cell r="Q375">
            <v>4448</v>
          </cell>
        </row>
        <row r="376">
          <cell r="C376" t="str">
            <v>B09106</v>
          </cell>
          <cell r="D376" t="str">
            <v xml:space="preserve">2/12PK BIG K LEMON BREWED TEA </v>
          </cell>
          <cell r="E376">
            <v>6060</v>
          </cell>
          <cell r="F376">
            <v>5300</v>
          </cell>
          <cell r="G376">
            <v>7571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</row>
        <row r="377">
          <cell r="C377" t="str">
            <v>B09107</v>
          </cell>
          <cell r="D377" t="str">
            <v>2/12PK BIG K CF LEMON BRWD TEA</v>
          </cell>
          <cell r="E377">
            <v>6025</v>
          </cell>
          <cell r="F377">
            <v>5066</v>
          </cell>
          <cell r="G377">
            <v>6893</v>
          </cell>
          <cell r="H377">
            <v>16937</v>
          </cell>
          <cell r="I377">
            <v>10100</v>
          </cell>
          <cell r="J377">
            <v>8446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</row>
        <row r="378">
          <cell r="C378" t="str">
            <v>B09108</v>
          </cell>
          <cell r="D378" t="str">
            <v>2/12PK BIG K SPLASH GRAPEFRUIT</v>
          </cell>
          <cell r="E378">
            <v>3380</v>
          </cell>
          <cell r="F378">
            <v>2585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</row>
        <row r="379">
          <cell r="C379" t="str">
            <v>B09117</v>
          </cell>
          <cell r="D379" t="str">
            <v xml:space="preserve">2/12PK BIG K LEMONADE </v>
          </cell>
          <cell r="E379">
            <v>0</v>
          </cell>
          <cell r="F379">
            <v>4798</v>
          </cell>
          <cell r="G379">
            <v>9745</v>
          </cell>
          <cell r="H379">
            <v>16045</v>
          </cell>
          <cell r="I379">
            <v>11256</v>
          </cell>
          <cell r="J379">
            <v>9114</v>
          </cell>
          <cell r="K379">
            <v>8767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C380" t="str">
            <v>B09119</v>
          </cell>
          <cell r="D380" t="str">
            <v xml:space="preserve">2/12PK BIG K DIET LEMONADE </v>
          </cell>
          <cell r="E380">
            <v>0</v>
          </cell>
          <cell r="F380">
            <v>6107</v>
          </cell>
          <cell r="G380">
            <v>6444</v>
          </cell>
          <cell r="H380">
            <v>15028</v>
          </cell>
          <cell r="I380">
            <v>8832</v>
          </cell>
          <cell r="J380">
            <v>6437</v>
          </cell>
          <cell r="K380">
            <v>4400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</row>
        <row r="381">
          <cell r="C381" t="str">
            <v>B09179</v>
          </cell>
          <cell r="D381" t="str">
            <v xml:space="preserve">8/2 LTR BIG K DR K SODA </v>
          </cell>
          <cell r="E381">
            <v>10191</v>
          </cell>
          <cell r="F381">
            <v>0</v>
          </cell>
          <cell r="G381">
            <v>7713</v>
          </cell>
          <cell r="H381">
            <v>3875</v>
          </cell>
          <cell r="I381">
            <v>6595</v>
          </cell>
          <cell r="J381">
            <v>7186</v>
          </cell>
          <cell r="K381">
            <v>5465</v>
          </cell>
          <cell r="L381">
            <v>4593</v>
          </cell>
          <cell r="M381">
            <v>5565</v>
          </cell>
          <cell r="N381">
            <v>5823</v>
          </cell>
          <cell r="O381">
            <v>6799</v>
          </cell>
          <cell r="P381">
            <v>6828</v>
          </cell>
          <cell r="Q381">
            <v>8967</v>
          </cell>
        </row>
        <row r="382">
          <cell r="C382" t="str">
            <v>B09180</v>
          </cell>
          <cell r="D382" t="str">
            <v>8-2LTR BIG K COLA -REG</v>
          </cell>
          <cell r="E382">
            <v>18757</v>
          </cell>
          <cell r="F382">
            <v>17232</v>
          </cell>
          <cell r="G382">
            <v>24499</v>
          </cell>
          <cell r="H382">
            <v>14919</v>
          </cell>
          <cell r="I382">
            <v>14973</v>
          </cell>
          <cell r="J382">
            <v>21965</v>
          </cell>
          <cell r="K382">
            <v>28748</v>
          </cell>
          <cell r="L382">
            <v>17069</v>
          </cell>
          <cell r="M382">
            <v>16695</v>
          </cell>
          <cell r="N382">
            <v>23789</v>
          </cell>
          <cell r="O382">
            <v>15768</v>
          </cell>
          <cell r="P382">
            <v>24006</v>
          </cell>
          <cell r="Q382">
            <v>29403</v>
          </cell>
        </row>
        <row r="383">
          <cell r="C383" t="str">
            <v>B09185</v>
          </cell>
          <cell r="D383" t="str">
            <v>8-2LTR BIG K ROOT BEER -REG</v>
          </cell>
          <cell r="E383">
            <v>7322</v>
          </cell>
          <cell r="F383">
            <v>8288</v>
          </cell>
          <cell r="G383">
            <v>11089</v>
          </cell>
          <cell r="H383">
            <v>5391</v>
          </cell>
          <cell r="I383">
            <v>12788</v>
          </cell>
          <cell r="J383">
            <v>9156</v>
          </cell>
          <cell r="K383">
            <v>13686</v>
          </cell>
          <cell r="L383">
            <v>8252</v>
          </cell>
          <cell r="M383">
            <v>11132</v>
          </cell>
          <cell r="N383">
            <v>6572</v>
          </cell>
          <cell r="O383">
            <v>3582</v>
          </cell>
          <cell r="P383">
            <v>14564</v>
          </cell>
          <cell r="Q383">
            <v>11185</v>
          </cell>
        </row>
        <row r="384">
          <cell r="C384" t="str">
            <v>B09190</v>
          </cell>
          <cell r="D384" t="str">
            <v>8-2LTR BIG K RED CRM SODA -REG</v>
          </cell>
          <cell r="E384">
            <v>3355</v>
          </cell>
          <cell r="F384">
            <v>7863</v>
          </cell>
          <cell r="G384">
            <v>0</v>
          </cell>
          <cell r="H384">
            <v>2868</v>
          </cell>
          <cell r="I384">
            <v>10061</v>
          </cell>
          <cell r="J384">
            <v>0</v>
          </cell>
          <cell r="K384">
            <v>7524</v>
          </cell>
          <cell r="L384">
            <v>7873</v>
          </cell>
          <cell r="M384">
            <v>0</v>
          </cell>
          <cell r="N384">
            <v>5314</v>
          </cell>
          <cell r="O384">
            <v>2869</v>
          </cell>
          <cell r="P384">
            <v>7031</v>
          </cell>
          <cell r="Q384">
            <v>5876</v>
          </cell>
        </row>
        <row r="385">
          <cell r="C385" t="str">
            <v>B09191</v>
          </cell>
          <cell r="D385" t="str">
            <v xml:space="preserve">8/2 LTR BIG K DIET GINGER ALE </v>
          </cell>
          <cell r="E385">
            <v>2623</v>
          </cell>
          <cell r="F385">
            <v>5926</v>
          </cell>
          <cell r="G385">
            <v>2904</v>
          </cell>
          <cell r="H385">
            <v>2872</v>
          </cell>
          <cell r="I385">
            <v>4150</v>
          </cell>
          <cell r="J385">
            <v>2859</v>
          </cell>
          <cell r="K385">
            <v>2804</v>
          </cell>
          <cell r="L385">
            <v>4305</v>
          </cell>
          <cell r="M385">
            <v>4379</v>
          </cell>
          <cell r="N385">
            <v>2868</v>
          </cell>
          <cell r="O385">
            <v>2874</v>
          </cell>
          <cell r="P385">
            <v>4427</v>
          </cell>
          <cell r="Q385">
            <v>4195</v>
          </cell>
        </row>
        <row r="386">
          <cell r="C386" t="str">
            <v>B09195</v>
          </cell>
          <cell r="D386" t="str">
            <v>8-2LTR BIG K GRAPE -REG</v>
          </cell>
          <cell r="E386">
            <v>7755</v>
          </cell>
          <cell r="F386">
            <v>6060</v>
          </cell>
          <cell r="G386">
            <v>9137</v>
          </cell>
          <cell r="H386">
            <v>4324</v>
          </cell>
          <cell r="I386">
            <v>4944</v>
          </cell>
          <cell r="J386">
            <v>11475</v>
          </cell>
          <cell r="K386">
            <v>0</v>
          </cell>
          <cell r="L386">
            <v>9937</v>
          </cell>
          <cell r="M386">
            <v>5706</v>
          </cell>
          <cell r="N386">
            <v>9486</v>
          </cell>
          <cell r="O386">
            <v>5742</v>
          </cell>
          <cell r="P386">
            <v>8073</v>
          </cell>
          <cell r="Q386">
            <v>10602</v>
          </cell>
        </row>
        <row r="387">
          <cell r="C387" t="str">
            <v>B09197</v>
          </cell>
          <cell r="D387" t="str">
            <v>8-2LTR BIG K LEMON LIME -REG</v>
          </cell>
          <cell r="E387">
            <v>8363</v>
          </cell>
          <cell r="F387">
            <v>14783</v>
          </cell>
          <cell r="G387">
            <v>6175</v>
          </cell>
          <cell r="H387">
            <v>9761</v>
          </cell>
          <cell r="I387">
            <v>9736</v>
          </cell>
          <cell r="J387">
            <v>17183</v>
          </cell>
          <cell r="K387">
            <v>14132</v>
          </cell>
          <cell r="L387">
            <v>7743</v>
          </cell>
          <cell r="M387">
            <v>8111</v>
          </cell>
          <cell r="N387">
            <v>14548</v>
          </cell>
          <cell r="O387">
            <v>8272</v>
          </cell>
          <cell r="P387">
            <v>11376</v>
          </cell>
          <cell r="Q387">
            <v>9342</v>
          </cell>
        </row>
        <row r="388">
          <cell r="C388" t="str">
            <v>B09198</v>
          </cell>
          <cell r="D388" t="str">
            <v>8-2LTR BIG K DIET COLA -REG</v>
          </cell>
          <cell r="E388">
            <v>14509</v>
          </cell>
          <cell r="F388">
            <v>15285</v>
          </cell>
          <cell r="G388">
            <v>12809</v>
          </cell>
          <cell r="H388">
            <v>12807</v>
          </cell>
          <cell r="I388">
            <v>12958</v>
          </cell>
          <cell r="J388">
            <v>20080</v>
          </cell>
          <cell r="K388">
            <v>15400</v>
          </cell>
          <cell r="L388">
            <v>11916</v>
          </cell>
          <cell r="M388">
            <v>15383</v>
          </cell>
          <cell r="N388">
            <v>18335</v>
          </cell>
          <cell r="O388">
            <v>11743</v>
          </cell>
          <cell r="P388">
            <v>19497</v>
          </cell>
          <cell r="Q388">
            <v>14627</v>
          </cell>
        </row>
        <row r="389">
          <cell r="C389" t="str">
            <v>B09199</v>
          </cell>
          <cell r="D389" t="str">
            <v>8-2LTR BIG K DIET LEM LIM -REG</v>
          </cell>
          <cell r="E389">
            <v>5035</v>
          </cell>
          <cell r="F389">
            <v>10783</v>
          </cell>
          <cell r="G389">
            <v>4024</v>
          </cell>
          <cell r="H389">
            <v>5747</v>
          </cell>
          <cell r="I389">
            <v>5966</v>
          </cell>
          <cell r="J389">
            <v>5900</v>
          </cell>
          <cell r="K389">
            <v>8773</v>
          </cell>
          <cell r="L389">
            <v>4873</v>
          </cell>
          <cell r="M389">
            <v>6793</v>
          </cell>
          <cell r="N389">
            <v>7917</v>
          </cell>
          <cell r="O389">
            <v>2934</v>
          </cell>
          <cell r="P389">
            <v>5812</v>
          </cell>
          <cell r="Q389">
            <v>13086</v>
          </cell>
        </row>
        <row r="390">
          <cell r="C390" t="str">
            <v>B09215</v>
          </cell>
          <cell r="D390" t="str">
            <v xml:space="preserve">8/2LTR BIG K DIET CITRUS DROP </v>
          </cell>
          <cell r="E390">
            <v>10259</v>
          </cell>
          <cell r="F390">
            <v>7994</v>
          </cell>
          <cell r="G390">
            <v>17520</v>
          </cell>
          <cell r="H390">
            <v>0</v>
          </cell>
          <cell r="I390">
            <v>10195</v>
          </cell>
          <cell r="J390">
            <v>7304</v>
          </cell>
          <cell r="K390">
            <v>9461</v>
          </cell>
          <cell r="L390">
            <v>9826</v>
          </cell>
          <cell r="M390">
            <v>6473</v>
          </cell>
          <cell r="N390">
            <v>5292</v>
          </cell>
          <cell r="O390">
            <v>6688</v>
          </cell>
          <cell r="P390">
            <v>9338</v>
          </cell>
          <cell r="Q390">
            <v>12124</v>
          </cell>
        </row>
        <row r="391">
          <cell r="C391" t="str">
            <v>B09216</v>
          </cell>
          <cell r="D391" t="str">
            <v xml:space="preserve">8/2LTR BIG K DIET DR K </v>
          </cell>
          <cell r="E391">
            <v>4348</v>
          </cell>
          <cell r="F391">
            <v>6389</v>
          </cell>
          <cell r="G391">
            <v>2234</v>
          </cell>
          <cell r="H391">
            <v>2773</v>
          </cell>
          <cell r="I391">
            <v>3007</v>
          </cell>
          <cell r="J391">
            <v>5896</v>
          </cell>
          <cell r="K391">
            <v>3283</v>
          </cell>
          <cell r="L391">
            <v>3210</v>
          </cell>
          <cell r="M391">
            <v>2730</v>
          </cell>
          <cell r="N391">
            <v>4550</v>
          </cell>
          <cell r="O391">
            <v>0</v>
          </cell>
          <cell r="P391">
            <v>6280</v>
          </cell>
          <cell r="Q391">
            <v>3104</v>
          </cell>
        </row>
        <row r="392">
          <cell r="C392" t="str">
            <v>B09219</v>
          </cell>
          <cell r="D392" t="str">
            <v>8/2LTR BIG K SPRKLG WTR-LEM LM</v>
          </cell>
          <cell r="E392">
            <v>2589</v>
          </cell>
          <cell r="F392">
            <v>0</v>
          </cell>
          <cell r="G392">
            <v>3515</v>
          </cell>
          <cell r="H392">
            <v>0</v>
          </cell>
          <cell r="I392">
            <v>1822</v>
          </cell>
          <cell r="J392">
            <v>1200</v>
          </cell>
          <cell r="K392">
            <v>2959</v>
          </cell>
          <cell r="L392">
            <v>2037</v>
          </cell>
          <cell r="M392">
            <v>3557</v>
          </cell>
          <cell r="N392">
            <v>0</v>
          </cell>
          <cell r="O392">
            <v>0</v>
          </cell>
          <cell r="P392">
            <v>2006</v>
          </cell>
          <cell r="Q392">
            <v>5882</v>
          </cell>
        </row>
        <row r="393">
          <cell r="C393" t="str">
            <v>B09220</v>
          </cell>
          <cell r="D393" t="str">
            <v>8/2LTR BIG K BLACK CHERRY SODA</v>
          </cell>
          <cell r="E393">
            <v>2724</v>
          </cell>
          <cell r="F393">
            <v>3584</v>
          </cell>
          <cell r="G393">
            <v>5059</v>
          </cell>
          <cell r="H393">
            <v>3456</v>
          </cell>
          <cell r="I393">
            <v>2300</v>
          </cell>
          <cell r="J393">
            <v>6319</v>
          </cell>
          <cell r="K393">
            <v>0</v>
          </cell>
          <cell r="L393">
            <v>3066</v>
          </cell>
          <cell r="M393">
            <v>4596</v>
          </cell>
          <cell r="N393">
            <v>2158</v>
          </cell>
          <cell r="O393">
            <v>2733</v>
          </cell>
          <cell r="P393">
            <v>5896</v>
          </cell>
          <cell r="Q393">
            <v>3590</v>
          </cell>
        </row>
        <row r="394">
          <cell r="C394" t="str">
            <v>B09234</v>
          </cell>
          <cell r="D394" t="str">
            <v xml:space="preserve">8-2LTR BIG K SPARKLING PUNCH </v>
          </cell>
          <cell r="E394">
            <v>5491</v>
          </cell>
          <cell r="F394">
            <v>4219</v>
          </cell>
          <cell r="G394">
            <v>6871</v>
          </cell>
          <cell r="H394">
            <v>0</v>
          </cell>
          <cell r="I394">
            <v>6903</v>
          </cell>
          <cell r="J394">
            <v>7057</v>
          </cell>
          <cell r="K394">
            <v>3966</v>
          </cell>
          <cell r="L394">
            <v>8288</v>
          </cell>
          <cell r="M394">
            <v>6888</v>
          </cell>
          <cell r="N394">
            <v>0</v>
          </cell>
          <cell r="O394">
            <v>6835</v>
          </cell>
          <cell r="P394">
            <v>7317</v>
          </cell>
          <cell r="Q394">
            <v>5980</v>
          </cell>
        </row>
        <row r="395">
          <cell r="C395" t="str">
            <v>B09238</v>
          </cell>
          <cell r="D395" t="str">
            <v>8-2LTR BIG K CHY/LEM-LIME SODA</v>
          </cell>
          <cell r="E395">
            <v>2008</v>
          </cell>
          <cell r="F395">
            <v>0</v>
          </cell>
          <cell r="G395">
            <v>2012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</row>
        <row r="396">
          <cell r="C396" t="str">
            <v>B09240</v>
          </cell>
          <cell r="D396" t="str">
            <v>1/24PK BIG K CAF/FRE DIET COLA</v>
          </cell>
          <cell r="E396">
            <v>17504</v>
          </cell>
          <cell r="F396">
            <v>13161</v>
          </cell>
          <cell r="G396">
            <v>8478</v>
          </cell>
          <cell r="H396">
            <v>11579</v>
          </cell>
          <cell r="I396">
            <v>19703</v>
          </cell>
          <cell r="J396">
            <v>5609</v>
          </cell>
          <cell r="K396">
            <v>6741</v>
          </cell>
          <cell r="L396">
            <v>7399</v>
          </cell>
          <cell r="M396">
            <v>17982</v>
          </cell>
          <cell r="N396">
            <v>9100</v>
          </cell>
          <cell r="O396">
            <v>7123</v>
          </cell>
          <cell r="P396">
            <v>14504</v>
          </cell>
          <cell r="Q396">
            <v>18475</v>
          </cell>
        </row>
        <row r="397">
          <cell r="C397" t="str">
            <v>B09245</v>
          </cell>
          <cell r="D397" t="str">
            <v>8-2LTR BIG K ORANGE -REG</v>
          </cell>
          <cell r="E397">
            <v>9440</v>
          </cell>
          <cell r="F397">
            <v>14267</v>
          </cell>
          <cell r="G397">
            <v>13916</v>
          </cell>
          <cell r="H397">
            <v>12202</v>
          </cell>
          <cell r="I397">
            <v>13490</v>
          </cell>
          <cell r="J397">
            <v>13221</v>
          </cell>
          <cell r="K397">
            <v>14184</v>
          </cell>
          <cell r="L397">
            <v>21287</v>
          </cell>
          <cell r="M397">
            <v>7573</v>
          </cell>
          <cell r="N397">
            <v>10922</v>
          </cell>
          <cell r="O397">
            <v>11299</v>
          </cell>
          <cell r="P397">
            <v>17123</v>
          </cell>
          <cell r="Q397">
            <v>18924</v>
          </cell>
        </row>
        <row r="398">
          <cell r="C398" t="str">
            <v>B09250</v>
          </cell>
          <cell r="D398" t="str">
            <v xml:space="preserve">8/2LTR BIG K PINEAPPLE SODA </v>
          </cell>
          <cell r="E398">
            <v>0</v>
          </cell>
          <cell r="F398">
            <v>2011</v>
          </cell>
          <cell r="G398">
            <v>2014</v>
          </cell>
          <cell r="H398">
            <v>3428</v>
          </cell>
          <cell r="I398">
            <v>2050</v>
          </cell>
          <cell r="J398">
            <v>2794</v>
          </cell>
          <cell r="K398">
            <v>4568</v>
          </cell>
          <cell r="L398">
            <v>3447</v>
          </cell>
          <cell r="M398">
            <v>3013</v>
          </cell>
          <cell r="N398">
            <v>2437</v>
          </cell>
          <cell r="O398">
            <v>2444</v>
          </cell>
          <cell r="P398">
            <v>2550</v>
          </cell>
          <cell r="Q398">
            <v>5043</v>
          </cell>
        </row>
        <row r="399">
          <cell r="C399" t="str">
            <v>B09276</v>
          </cell>
          <cell r="D399" t="str">
            <v xml:space="preserve">8/2-LTR BIG K SPARKLING WATER </v>
          </cell>
          <cell r="E399">
            <v>0</v>
          </cell>
          <cell r="F399">
            <v>4009</v>
          </cell>
          <cell r="G399">
            <v>2004</v>
          </cell>
          <cell r="H399">
            <v>3136</v>
          </cell>
          <cell r="I399">
            <v>0</v>
          </cell>
          <cell r="J399">
            <v>1991</v>
          </cell>
          <cell r="K399">
            <v>2870</v>
          </cell>
          <cell r="L399">
            <v>3124</v>
          </cell>
          <cell r="M399">
            <v>2878</v>
          </cell>
          <cell r="N399">
            <v>0</v>
          </cell>
          <cell r="O399">
            <v>2435</v>
          </cell>
          <cell r="P399">
            <v>3009</v>
          </cell>
          <cell r="Q399">
            <v>2732</v>
          </cell>
        </row>
        <row r="400">
          <cell r="C400" t="str">
            <v>B09277</v>
          </cell>
          <cell r="D400" t="str">
            <v xml:space="preserve">8-2LTR BIG K CLUB SODA </v>
          </cell>
          <cell r="E400">
            <v>2058</v>
          </cell>
          <cell r="F400">
            <v>0</v>
          </cell>
          <cell r="G400">
            <v>2056</v>
          </cell>
          <cell r="H400">
            <v>2096</v>
          </cell>
          <cell r="I400">
            <v>2142</v>
          </cell>
          <cell r="J400">
            <v>2092</v>
          </cell>
          <cell r="K400">
            <v>1983</v>
          </cell>
          <cell r="L400">
            <v>4304</v>
          </cell>
          <cell r="M400">
            <v>0</v>
          </cell>
          <cell r="N400">
            <v>0</v>
          </cell>
          <cell r="O400">
            <v>2156</v>
          </cell>
          <cell r="P400">
            <v>2123</v>
          </cell>
          <cell r="Q400">
            <v>2296</v>
          </cell>
        </row>
        <row r="401">
          <cell r="C401" t="str">
            <v>B09278</v>
          </cell>
          <cell r="D401" t="str">
            <v xml:space="preserve">8-2LTR BIG K TONIC WATER </v>
          </cell>
          <cell r="E401">
            <v>0</v>
          </cell>
          <cell r="F401">
            <v>1320</v>
          </cell>
          <cell r="G401">
            <v>2010</v>
          </cell>
          <cell r="H401">
            <v>0</v>
          </cell>
          <cell r="I401">
            <v>1276</v>
          </cell>
          <cell r="J401">
            <v>1986</v>
          </cell>
          <cell r="K401">
            <v>2849</v>
          </cell>
          <cell r="L401">
            <v>0</v>
          </cell>
          <cell r="M401">
            <v>2023</v>
          </cell>
          <cell r="N401">
            <v>0</v>
          </cell>
          <cell r="O401">
            <v>2731</v>
          </cell>
          <cell r="P401">
            <v>0</v>
          </cell>
          <cell r="Q401">
            <v>2007</v>
          </cell>
        </row>
        <row r="402">
          <cell r="C402" t="str">
            <v>B09308</v>
          </cell>
          <cell r="D402" t="str">
            <v xml:space="preserve">CLOVER VALLEY DT COLA 12PK </v>
          </cell>
          <cell r="E402">
            <v>0</v>
          </cell>
          <cell r="F402">
            <v>0</v>
          </cell>
          <cell r="G402">
            <v>0</v>
          </cell>
          <cell r="H402">
            <v>6431</v>
          </cell>
          <cell r="I402">
            <v>47792</v>
          </cell>
          <cell r="J402">
            <v>9455</v>
          </cell>
          <cell r="K402">
            <v>22112</v>
          </cell>
          <cell r="L402">
            <v>18250</v>
          </cell>
          <cell r="M402">
            <v>14549</v>
          </cell>
          <cell r="N402">
            <v>26285</v>
          </cell>
          <cell r="O402">
            <v>21296</v>
          </cell>
          <cell r="P402">
            <v>8462</v>
          </cell>
          <cell r="Q402">
            <v>23270</v>
          </cell>
        </row>
        <row r="403">
          <cell r="C403" t="str">
            <v>B09309</v>
          </cell>
          <cell r="D403" t="str">
            <v xml:space="preserve">CLOVER VALLEY GRAPE 12PK </v>
          </cell>
          <cell r="E403">
            <v>0</v>
          </cell>
          <cell r="F403">
            <v>0</v>
          </cell>
          <cell r="G403">
            <v>0</v>
          </cell>
          <cell r="H403">
            <v>10464</v>
          </cell>
          <cell r="I403">
            <v>13478</v>
          </cell>
          <cell r="J403">
            <v>0</v>
          </cell>
          <cell r="K403">
            <v>662</v>
          </cell>
          <cell r="L403">
            <v>5770</v>
          </cell>
          <cell r="M403">
            <v>0</v>
          </cell>
          <cell r="N403">
            <v>16618</v>
          </cell>
          <cell r="O403">
            <v>29257</v>
          </cell>
          <cell r="P403">
            <v>0</v>
          </cell>
          <cell r="Q403">
            <v>18438</v>
          </cell>
        </row>
        <row r="404">
          <cell r="C404" t="str">
            <v>B09310</v>
          </cell>
          <cell r="D404" t="str">
            <v xml:space="preserve">CLOVER VALLEY COLA 12PK </v>
          </cell>
          <cell r="E404">
            <v>0</v>
          </cell>
          <cell r="F404">
            <v>0</v>
          </cell>
          <cell r="G404">
            <v>0</v>
          </cell>
          <cell r="H404">
            <v>42876</v>
          </cell>
          <cell r="I404">
            <v>51232</v>
          </cell>
          <cell r="J404">
            <v>29763</v>
          </cell>
          <cell r="K404">
            <v>45494</v>
          </cell>
          <cell r="L404">
            <v>23298</v>
          </cell>
          <cell r="M404">
            <v>35170</v>
          </cell>
          <cell r="N404">
            <v>22533</v>
          </cell>
          <cell r="O404">
            <v>34621</v>
          </cell>
          <cell r="P404">
            <v>41326</v>
          </cell>
          <cell r="Q404">
            <v>73494</v>
          </cell>
        </row>
        <row r="405">
          <cell r="C405" t="str">
            <v>B09311</v>
          </cell>
          <cell r="D405" t="str">
            <v>CLOVER VALLEY CITRUS DROP 12PK</v>
          </cell>
          <cell r="E405">
            <v>0</v>
          </cell>
          <cell r="F405">
            <v>0</v>
          </cell>
          <cell r="G405">
            <v>0</v>
          </cell>
          <cell r="H405">
            <v>24796</v>
          </cell>
          <cell r="I405">
            <v>28934</v>
          </cell>
          <cell r="J405">
            <v>16616</v>
          </cell>
          <cell r="K405">
            <v>43824</v>
          </cell>
          <cell r="L405">
            <v>19193</v>
          </cell>
          <cell r="M405">
            <v>21805</v>
          </cell>
          <cell r="N405">
            <v>9366</v>
          </cell>
          <cell r="O405">
            <v>19643</v>
          </cell>
          <cell r="P405">
            <v>19369</v>
          </cell>
          <cell r="Q405">
            <v>33091</v>
          </cell>
        </row>
        <row r="406">
          <cell r="C406" t="str">
            <v>B09312</v>
          </cell>
          <cell r="D406" t="str">
            <v xml:space="preserve">CLOVER VALLEY ROOTBEER 12PK </v>
          </cell>
          <cell r="E406">
            <v>0</v>
          </cell>
          <cell r="F406">
            <v>0</v>
          </cell>
          <cell r="G406">
            <v>0</v>
          </cell>
          <cell r="H406">
            <v>20676</v>
          </cell>
          <cell r="I406">
            <v>39916</v>
          </cell>
          <cell r="J406">
            <v>33022</v>
          </cell>
          <cell r="K406">
            <v>55388</v>
          </cell>
          <cell r="L406">
            <v>9278</v>
          </cell>
          <cell r="M406">
            <v>20832</v>
          </cell>
          <cell r="N406">
            <v>13247</v>
          </cell>
          <cell r="O406">
            <v>29930</v>
          </cell>
          <cell r="P406">
            <v>16999</v>
          </cell>
          <cell r="Q406">
            <v>35499</v>
          </cell>
        </row>
        <row r="407">
          <cell r="C407" t="str">
            <v>B09313</v>
          </cell>
          <cell r="D407" t="str">
            <v xml:space="preserve">CLOVER VALLEY ORANGE 12PK 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31180</v>
          </cell>
          <cell r="J407">
            <v>11555</v>
          </cell>
          <cell r="K407">
            <v>43753</v>
          </cell>
          <cell r="L407">
            <v>7724</v>
          </cell>
          <cell r="M407">
            <v>22027</v>
          </cell>
          <cell r="N407">
            <v>0</v>
          </cell>
          <cell r="O407">
            <v>17466</v>
          </cell>
          <cell r="P407">
            <v>16218</v>
          </cell>
          <cell r="Q407">
            <v>25768</v>
          </cell>
        </row>
        <row r="408">
          <cell r="C408" t="str">
            <v>B09314</v>
          </cell>
          <cell r="D408" t="str">
            <v xml:space="preserve">CLOVER VALLEY DR TOPPER 12PK </v>
          </cell>
          <cell r="E408">
            <v>0</v>
          </cell>
          <cell r="F408">
            <v>0</v>
          </cell>
          <cell r="G408">
            <v>0</v>
          </cell>
          <cell r="H408">
            <v>24753</v>
          </cell>
          <cell r="I408">
            <v>10400</v>
          </cell>
          <cell r="J408">
            <v>11183</v>
          </cell>
          <cell r="K408">
            <v>41011</v>
          </cell>
          <cell r="L408">
            <v>7296</v>
          </cell>
          <cell r="M408">
            <v>18322</v>
          </cell>
          <cell r="N408">
            <v>14185</v>
          </cell>
          <cell r="O408">
            <v>16377</v>
          </cell>
          <cell r="P408">
            <v>19868</v>
          </cell>
          <cell r="Q408">
            <v>33300</v>
          </cell>
        </row>
        <row r="409">
          <cell r="C409" t="str">
            <v>B09340</v>
          </cell>
          <cell r="D409" t="str">
            <v>12/1L KRO GOLD CROWN TONIC WTR</v>
          </cell>
          <cell r="E409">
            <v>0</v>
          </cell>
          <cell r="F409">
            <v>1576</v>
          </cell>
          <cell r="G409">
            <v>4469</v>
          </cell>
          <cell r="H409">
            <v>1789</v>
          </cell>
          <cell r="I409">
            <v>3850</v>
          </cell>
          <cell r="J409">
            <v>1885</v>
          </cell>
          <cell r="K409">
            <v>7115</v>
          </cell>
          <cell r="L409">
            <v>3586</v>
          </cell>
          <cell r="M409">
            <v>6295</v>
          </cell>
          <cell r="N409">
            <v>0</v>
          </cell>
          <cell r="O409">
            <v>3587</v>
          </cell>
          <cell r="P409">
            <v>1617</v>
          </cell>
          <cell r="Q409">
            <v>3490</v>
          </cell>
        </row>
        <row r="410">
          <cell r="C410" t="str">
            <v>B09345</v>
          </cell>
          <cell r="D410" t="str">
            <v>12/1L KRO GOLD CROWN CLUB SODA</v>
          </cell>
          <cell r="E410">
            <v>0</v>
          </cell>
          <cell r="F410">
            <v>2637</v>
          </cell>
          <cell r="G410">
            <v>2688</v>
          </cell>
          <cell r="H410">
            <v>5317</v>
          </cell>
          <cell r="I410">
            <v>4484</v>
          </cell>
          <cell r="J410">
            <v>1608</v>
          </cell>
          <cell r="K410">
            <v>5558</v>
          </cell>
          <cell r="L410">
            <v>2688</v>
          </cell>
          <cell r="M410">
            <v>5752</v>
          </cell>
          <cell r="N410">
            <v>0</v>
          </cell>
          <cell r="O410">
            <v>5388</v>
          </cell>
          <cell r="P410">
            <v>2877</v>
          </cell>
          <cell r="Q410">
            <v>2823</v>
          </cell>
        </row>
        <row r="411">
          <cell r="C411" t="str">
            <v>B09349</v>
          </cell>
          <cell r="D411" t="str">
            <v>12/1L KRO GOLD CRWN DIET TONIC</v>
          </cell>
          <cell r="E411">
            <v>1430</v>
          </cell>
          <cell r="F411">
            <v>2984</v>
          </cell>
          <cell r="G411">
            <v>3572</v>
          </cell>
          <cell r="H411">
            <v>0</v>
          </cell>
          <cell r="I411">
            <v>5366</v>
          </cell>
          <cell r="J411">
            <v>0</v>
          </cell>
          <cell r="K411">
            <v>9005</v>
          </cell>
          <cell r="L411">
            <v>1944</v>
          </cell>
          <cell r="M411">
            <v>5606</v>
          </cell>
          <cell r="N411">
            <v>0</v>
          </cell>
          <cell r="O411">
            <v>5740</v>
          </cell>
          <cell r="P411">
            <v>2148</v>
          </cell>
          <cell r="Q411">
            <v>3220</v>
          </cell>
        </row>
        <row r="412">
          <cell r="C412" t="str">
            <v>B09354</v>
          </cell>
          <cell r="D412" t="str">
            <v>12/1L KRO GLD CRWN SLZR LEMLIM</v>
          </cell>
          <cell r="E412">
            <v>708</v>
          </cell>
          <cell r="F412">
            <v>1712</v>
          </cell>
          <cell r="G412">
            <v>0</v>
          </cell>
          <cell r="H412">
            <v>1688</v>
          </cell>
          <cell r="I412">
            <v>1617</v>
          </cell>
          <cell r="J412">
            <v>0</v>
          </cell>
          <cell r="K412">
            <v>1592</v>
          </cell>
          <cell r="L412">
            <v>1795</v>
          </cell>
          <cell r="M412">
            <v>3595</v>
          </cell>
          <cell r="N412">
            <v>0</v>
          </cell>
          <cell r="O412">
            <v>1617</v>
          </cell>
          <cell r="P412">
            <v>1243</v>
          </cell>
          <cell r="Q412">
            <v>1793</v>
          </cell>
        </row>
        <row r="413">
          <cell r="C413" t="str">
            <v>B09355</v>
          </cell>
          <cell r="D413" t="str">
            <v>12/1L KRO GOLD CRWN SLTZR ORNG</v>
          </cell>
          <cell r="E413">
            <v>1420</v>
          </cell>
          <cell r="F413">
            <v>0</v>
          </cell>
          <cell r="G413">
            <v>0</v>
          </cell>
          <cell r="H413">
            <v>0</v>
          </cell>
          <cell r="I413">
            <v>1570</v>
          </cell>
          <cell r="J413">
            <v>0</v>
          </cell>
          <cell r="K413">
            <v>1252</v>
          </cell>
          <cell r="L413">
            <v>0</v>
          </cell>
          <cell r="M413">
            <v>1436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</row>
        <row r="414">
          <cell r="C414" t="str">
            <v>B09356</v>
          </cell>
          <cell r="D414" t="str">
            <v>12/1L KRO GLD CRWN SLTZR RSPBR</v>
          </cell>
          <cell r="E414">
            <v>0</v>
          </cell>
          <cell r="F414">
            <v>0</v>
          </cell>
          <cell r="G414">
            <v>0</v>
          </cell>
          <cell r="H414">
            <v>2514</v>
          </cell>
          <cell r="I414">
            <v>0</v>
          </cell>
          <cell r="J414">
            <v>0</v>
          </cell>
          <cell r="K414">
            <v>0</v>
          </cell>
          <cell r="L414">
            <v>2688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</row>
        <row r="415">
          <cell r="C415" t="str">
            <v>B09398</v>
          </cell>
          <cell r="D415" t="str">
            <v>12/1L KRO GLD CRWN SLTZR ORGNL</v>
          </cell>
          <cell r="E415">
            <v>1970</v>
          </cell>
          <cell r="F415">
            <v>0</v>
          </cell>
          <cell r="G415">
            <v>1435</v>
          </cell>
          <cell r="H415">
            <v>1254</v>
          </cell>
          <cell r="I415">
            <v>1912</v>
          </cell>
          <cell r="J415">
            <v>0</v>
          </cell>
          <cell r="K415">
            <v>2673</v>
          </cell>
          <cell r="L415">
            <v>1613</v>
          </cell>
          <cell r="M415">
            <v>2696</v>
          </cell>
          <cell r="N415">
            <v>0</v>
          </cell>
          <cell r="O415">
            <v>3392</v>
          </cell>
          <cell r="P415">
            <v>0</v>
          </cell>
          <cell r="Q415">
            <v>1971</v>
          </cell>
        </row>
        <row r="416">
          <cell r="C416" t="str">
            <v>B09425</v>
          </cell>
          <cell r="D416" t="str">
            <v>8-2LTR BIG K CHERRY COLA REG</v>
          </cell>
          <cell r="E416">
            <v>3296</v>
          </cell>
          <cell r="F416">
            <v>5758</v>
          </cell>
          <cell r="G416">
            <v>3143</v>
          </cell>
          <cell r="H416">
            <v>2689</v>
          </cell>
          <cell r="I416">
            <v>4000</v>
          </cell>
          <cell r="J416">
            <v>6313</v>
          </cell>
          <cell r="K416">
            <v>2432</v>
          </cell>
          <cell r="L416">
            <v>8622</v>
          </cell>
          <cell r="M416">
            <v>2772</v>
          </cell>
          <cell r="N416">
            <v>2445</v>
          </cell>
          <cell r="O416">
            <v>3587</v>
          </cell>
          <cell r="P416">
            <v>12373</v>
          </cell>
          <cell r="Q416">
            <v>-1132</v>
          </cell>
        </row>
        <row r="417">
          <cell r="C417" t="str">
            <v>B09427</v>
          </cell>
          <cell r="D417" t="str">
            <v xml:space="preserve">8-2LTR BIG K DIET CHERRY COLA </v>
          </cell>
          <cell r="E417">
            <v>3092</v>
          </cell>
          <cell r="F417">
            <v>8107</v>
          </cell>
          <cell r="G417">
            <v>3162</v>
          </cell>
          <cell r="H417">
            <v>4026</v>
          </cell>
          <cell r="I417">
            <v>4890</v>
          </cell>
          <cell r="J417">
            <v>6174</v>
          </cell>
          <cell r="K417">
            <v>3148</v>
          </cell>
          <cell r="L417">
            <v>8309</v>
          </cell>
          <cell r="M417">
            <v>3309</v>
          </cell>
          <cell r="N417">
            <v>2443</v>
          </cell>
          <cell r="O417">
            <v>3956</v>
          </cell>
          <cell r="P417">
            <v>7544</v>
          </cell>
          <cell r="Q417">
            <v>5675</v>
          </cell>
        </row>
        <row r="418">
          <cell r="C418" t="str">
            <v>B09428</v>
          </cell>
          <cell r="D418" t="str">
            <v xml:space="preserve">8/2L BIG K DIET ORANGE SODA </v>
          </cell>
          <cell r="E418">
            <v>6465</v>
          </cell>
          <cell r="F418">
            <v>10923</v>
          </cell>
          <cell r="G418">
            <v>0</v>
          </cell>
          <cell r="H418">
            <v>6846</v>
          </cell>
          <cell r="I418">
            <v>5273</v>
          </cell>
          <cell r="J418">
            <v>4740</v>
          </cell>
          <cell r="K418">
            <v>8340</v>
          </cell>
          <cell r="L418">
            <v>5215</v>
          </cell>
          <cell r="M418">
            <v>5259</v>
          </cell>
          <cell r="N418">
            <v>3739</v>
          </cell>
          <cell r="O418">
            <v>2733</v>
          </cell>
          <cell r="P418">
            <v>7158</v>
          </cell>
          <cell r="Q418">
            <v>6484</v>
          </cell>
        </row>
        <row r="419">
          <cell r="C419" t="str">
            <v>B09429</v>
          </cell>
          <cell r="D419" t="str">
            <v xml:space="preserve">8/2L BIG K DIET ROOT BEER </v>
          </cell>
          <cell r="E419">
            <v>5610</v>
          </cell>
          <cell r="F419">
            <v>3013</v>
          </cell>
          <cell r="G419">
            <v>3957</v>
          </cell>
          <cell r="H419">
            <v>3624</v>
          </cell>
          <cell r="I419">
            <v>4028</v>
          </cell>
          <cell r="J419">
            <v>4443</v>
          </cell>
          <cell r="K419">
            <v>4707</v>
          </cell>
          <cell r="L419">
            <v>4589</v>
          </cell>
          <cell r="M419">
            <v>3740</v>
          </cell>
          <cell r="N419">
            <v>6749</v>
          </cell>
          <cell r="O419">
            <v>1865</v>
          </cell>
          <cell r="P419">
            <v>3732</v>
          </cell>
          <cell r="Q419">
            <v>6453</v>
          </cell>
        </row>
        <row r="420">
          <cell r="C420" t="str">
            <v>B09433</v>
          </cell>
          <cell r="D420" t="str">
            <v xml:space="preserve">2/12PK BIG K SWEETENED TEA </v>
          </cell>
          <cell r="E420">
            <v>3696</v>
          </cell>
          <cell r="F420">
            <v>3054</v>
          </cell>
          <cell r="G420">
            <v>8646</v>
          </cell>
          <cell r="H420">
            <v>18036</v>
          </cell>
          <cell r="I420">
            <v>10582</v>
          </cell>
          <cell r="J420">
            <v>8413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</row>
        <row r="421">
          <cell r="C421" t="str">
            <v>B09435</v>
          </cell>
          <cell r="D421" t="str">
            <v>8-2LT BIG K STRAWBERRY -REG</v>
          </cell>
          <cell r="E421">
            <v>2250</v>
          </cell>
          <cell r="F421">
            <v>2293</v>
          </cell>
          <cell r="G421">
            <v>1366</v>
          </cell>
          <cell r="H421">
            <v>4109</v>
          </cell>
          <cell r="I421">
            <v>0</v>
          </cell>
          <cell r="J421">
            <v>2731</v>
          </cell>
          <cell r="K421">
            <v>4429</v>
          </cell>
          <cell r="L421">
            <v>3156</v>
          </cell>
          <cell r="M421">
            <v>0</v>
          </cell>
          <cell r="N421">
            <v>2249</v>
          </cell>
          <cell r="O421">
            <v>3024</v>
          </cell>
          <cell r="P421">
            <v>3165</v>
          </cell>
          <cell r="Q421">
            <v>3161</v>
          </cell>
        </row>
        <row r="422">
          <cell r="C422" t="str">
            <v>B09443</v>
          </cell>
          <cell r="D422" t="str">
            <v xml:space="preserve">2/12PK BIG K CALORIE FREE TEA </v>
          </cell>
          <cell r="E422">
            <v>5289</v>
          </cell>
          <cell r="F422">
            <v>3053</v>
          </cell>
          <cell r="G422">
            <v>7682</v>
          </cell>
          <cell r="H422">
            <v>13014</v>
          </cell>
          <cell r="I422">
            <v>6252</v>
          </cell>
          <cell r="J422">
            <v>8818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</row>
        <row r="423">
          <cell r="C423" t="str">
            <v>B09445</v>
          </cell>
          <cell r="D423" t="str">
            <v>8-2LTR BIG K GINGER ALE -REG</v>
          </cell>
          <cell r="E423">
            <v>4456</v>
          </cell>
          <cell r="F423">
            <v>4590</v>
          </cell>
          <cell r="G423">
            <v>9037</v>
          </cell>
          <cell r="H423">
            <v>0</v>
          </cell>
          <cell r="I423">
            <v>6047</v>
          </cell>
          <cell r="J423">
            <v>4363</v>
          </cell>
          <cell r="K423">
            <v>5686</v>
          </cell>
          <cell r="L423">
            <v>4452</v>
          </cell>
          <cell r="M423">
            <v>4441</v>
          </cell>
          <cell r="N423">
            <v>5310</v>
          </cell>
          <cell r="O423">
            <v>3019</v>
          </cell>
          <cell r="P423">
            <v>7445</v>
          </cell>
          <cell r="Q423">
            <v>8929</v>
          </cell>
        </row>
        <row r="424">
          <cell r="C424" t="str">
            <v>B09463</v>
          </cell>
          <cell r="D424" t="str">
            <v xml:space="preserve">8/2-LTR BIG K CITRUS DROP </v>
          </cell>
          <cell r="E424">
            <v>10079</v>
          </cell>
          <cell r="F424">
            <v>20507</v>
          </cell>
          <cell r="G424">
            <v>8177</v>
          </cell>
          <cell r="H424">
            <v>10449</v>
          </cell>
          <cell r="I424">
            <v>15812</v>
          </cell>
          <cell r="J424">
            <v>21777</v>
          </cell>
          <cell r="K424">
            <v>15151</v>
          </cell>
          <cell r="L424">
            <v>11442</v>
          </cell>
          <cell r="M424">
            <v>16105</v>
          </cell>
          <cell r="N424">
            <v>8960</v>
          </cell>
          <cell r="O424">
            <v>16031</v>
          </cell>
          <cell r="P424">
            <v>15022</v>
          </cell>
          <cell r="Q424">
            <v>20363</v>
          </cell>
        </row>
        <row r="425">
          <cell r="C425" t="str">
            <v>B09465</v>
          </cell>
          <cell r="D425" t="str">
            <v xml:space="preserve">8/2-LTR BIG K CF FR DIET COLA </v>
          </cell>
          <cell r="E425">
            <v>6824</v>
          </cell>
          <cell r="F425">
            <v>11396</v>
          </cell>
          <cell r="G425">
            <v>5615</v>
          </cell>
          <cell r="H425">
            <v>3880</v>
          </cell>
          <cell r="I425">
            <v>9028</v>
          </cell>
          <cell r="J425">
            <v>8954</v>
          </cell>
          <cell r="K425">
            <v>5493</v>
          </cell>
          <cell r="L425">
            <v>7189</v>
          </cell>
          <cell r="M425">
            <v>6467</v>
          </cell>
          <cell r="N425">
            <v>4359</v>
          </cell>
          <cell r="O425">
            <v>2943</v>
          </cell>
          <cell r="P425">
            <v>10353</v>
          </cell>
          <cell r="Q425">
            <v>8428</v>
          </cell>
        </row>
        <row r="426">
          <cell r="C426" t="str">
            <v>B09501</v>
          </cell>
          <cell r="D426" t="str">
            <v>CLOV VALL SPKWTR BL CHERRY 1LT</v>
          </cell>
          <cell r="E426">
            <v>0</v>
          </cell>
          <cell r="F426">
            <v>0</v>
          </cell>
          <cell r="G426">
            <v>0</v>
          </cell>
          <cell r="H426">
            <v>23216</v>
          </cell>
          <cell r="I426">
            <v>15264</v>
          </cell>
          <cell r="J426">
            <v>15352</v>
          </cell>
          <cell r="K426">
            <v>16521</v>
          </cell>
          <cell r="L426">
            <v>0</v>
          </cell>
          <cell r="M426">
            <v>9526</v>
          </cell>
          <cell r="N426">
            <v>0</v>
          </cell>
          <cell r="O426">
            <v>12168</v>
          </cell>
          <cell r="P426">
            <v>7868</v>
          </cell>
          <cell r="Q426">
            <v>21549</v>
          </cell>
        </row>
        <row r="427">
          <cell r="C427" t="str">
            <v>B09502</v>
          </cell>
          <cell r="D427" t="str">
            <v xml:space="preserve">CV WHITE GRAPE SPKWTR 1LT </v>
          </cell>
          <cell r="E427">
            <v>0</v>
          </cell>
          <cell r="F427">
            <v>0</v>
          </cell>
          <cell r="G427">
            <v>0</v>
          </cell>
          <cell r="H427">
            <v>27240</v>
          </cell>
          <cell r="I427">
            <v>9490</v>
          </cell>
          <cell r="J427">
            <v>11558</v>
          </cell>
          <cell r="K427">
            <v>10565</v>
          </cell>
          <cell r="L427">
            <v>0</v>
          </cell>
          <cell r="M427">
            <v>3661</v>
          </cell>
          <cell r="N427">
            <v>0</v>
          </cell>
          <cell r="O427">
            <v>8738</v>
          </cell>
          <cell r="P427">
            <v>4316</v>
          </cell>
          <cell r="Q427">
            <v>17384</v>
          </cell>
        </row>
        <row r="428">
          <cell r="C428" t="str">
            <v>B09503</v>
          </cell>
          <cell r="D428" t="str">
            <v xml:space="preserve">CLOV VALL SPKWATER PEACH 1LTR </v>
          </cell>
          <cell r="E428">
            <v>0</v>
          </cell>
          <cell r="F428">
            <v>0</v>
          </cell>
          <cell r="G428">
            <v>0</v>
          </cell>
          <cell r="H428">
            <v>27783</v>
          </cell>
          <cell r="I428">
            <v>0</v>
          </cell>
          <cell r="J428">
            <v>20099</v>
          </cell>
          <cell r="K428">
            <v>5436</v>
          </cell>
          <cell r="L428">
            <v>0</v>
          </cell>
          <cell r="M428">
            <v>8571</v>
          </cell>
          <cell r="N428">
            <v>0</v>
          </cell>
          <cell r="O428">
            <v>7181</v>
          </cell>
          <cell r="P428">
            <v>4325</v>
          </cell>
          <cell r="Q428">
            <v>18844</v>
          </cell>
        </row>
        <row r="429">
          <cell r="C429" t="str">
            <v>B09510</v>
          </cell>
          <cell r="D429" t="str">
            <v xml:space="preserve">1/24 PK BIG K SPARKLING PUNCH </v>
          </cell>
          <cell r="E429">
            <v>0</v>
          </cell>
          <cell r="F429">
            <v>3359</v>
          </cell>
          <cell r="G429">
            <v>3680</v>
          </cell>
          <cell r="H429">
            <v>5093</v>
          </cell>
          <cell r="I429">
            <v>4493</v>
          </cell>
          <cell r="J429">
            <v>6316</v>
          </cell>
          <cell r="K429">
            <v>5331</v>
          </cell>
          <cell r="L429">
            <v>4100</v>
          </cell>
          <cell r="M429">
            <v>5768</v>
          </cell>
          <cell r="N429">
            <v>0</v>
          </cell>
          <cell r="O429">
            <v>8194</v>
          </cell>
          <cell r="P429">
            <v>0</v>
          </cell>
          <cell r="Q429">
            <v>3731</v>
          </cell>
        </row>
        <row r="430">
          <cell r="C430" t="str">
            <v>B09511</v>
          </cell>
          <cell r="D430" t="str">
            <v xml:space="preserve">2/12 PK BIG K SPARKLING PUNCH </v>
          </cell>
          <cell r="E430">
            <v>0</v>
          </cell>
          <cell r="F430">
            <v>4500</v>
          </cell>
          <cell r="G430">
            <v>7987</v>
          </cell>
          <cell r="H430">
            <v>7800</v>
          </cell>
          <cell r="I430">
            <v>6029</v>
          </cell>
          <cell r="J430">
            <v>8176</v>
          </cell>
          <cell r="K430">
            <v>7917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</row>
        <row r="431">
          <cell r="C431" t="str">
            <v>B09512</v>
          </cell>
          <cell r="D431" t="str">
            <v xml:space="preserve">2/12 PK BIG K FRUIT PUNCH </v>
          </cell>
          <cell r="E431">
            <v>0</v>
          </cell>
          <cell r="F431">
            <v>4962</v>
          </cell>
          <cell r="G431">
            <v>8076</v>
          </cell>
          <cell r="H431">
            <v>15218</v>
          </cell>
          <cell r="I431">
            <v>9544</v>
          </cell>
          <cell r="J431">
            <v>4007</v>
          </cell>
          <cell r="K431">
            <v>8134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</row>
        <row r="432">
          <cell r="C432" t="str">
            <v>B09513</v>
          </cell>
          <cell r="D432" t="str">
            <v>2/12PK BIG K KIWI STRAWBRY DRK</v>
          </cell>
          <cell r="E432">
            <v>4190</v>
          </cell>
          <cell r="F432">
            <v>2700</v>
          </cell>
          <cell r="G432">
            <v>5538</v>
          </cell>
          <cell r="H432">
            <v>11480</v>
          </cell>
          <cell r="I432">
            <v>6912</v>
          </cell>
          <cell r="J432">
            <v>4288</v>
          </cell>
          <cell r="K432">
            <v>6960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</row>
        <row r="433">
          <cell r="C433" t="str">
            <v>B09514</v>
          </cell>
          <cell r="D433" t="str">
            <v>2/12PK BIG K TROPICAL SMASH_DK</v>
          </cell>
          <cell r="E433">
            <v>0</v>
          </cell>
          <cell r="F433">
            <v>2690</v>
          </cell>
          <cell r="G433">
            <v>2714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</row>
        <row r="434">
          <cell r="C434" t="str">
            <v>B09515</v>
          </cell>
          <cell r="D434" t="str">
            <v xml:space="preserve">1/24 PK BIG K LEMON_LIME SODA </v>
          </cell>
          <cell r="E434">
            <v>11498</v>
          </cell>
          <cell r="F434">
            <v>15963</v>
          </cell>
          <cell r="G434">
            <v>8965</v>
          </cell>
          <cell r="H434">
            <v>8084</v>
          </cell>
          <cell r="I434">
            <v>18485</v>
          </cell>
          <cell r="J434">
            <v>20519</v>
          </cell>
          <cell r="K434">
            <v>23394</v>
          </cell>
          <cell r="L434">
            <v>29015</v>
          </cell>
          <cell r="M434">
            <v>11841</v>
          </cell>
          <cell r="N434">
            <v>17420</v>
          </cell>
          <cell r="O434">
            <v>11866</v>
          </cell>
          <cell r="P434">
            <v>6246</v>
          </cell>
          <cell r="Q434">
            <v>22294</v>
          </cell>
        </row>
        <row r="435">
          <cell r="C435" t="str">
            <v>B09600</v>
          </cell>
          <cell r="D435" t="str">
            <v xml:space="preserve">6-3LTR BIG K COLA </v>
          </cell>
          <cell r="E435">
            <v>8805</v>
          </cell>
          <cell r="F435">
            <v>1776</v>
          </cell>
          <cell r="G435">
            <v>3478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</row>
        <row r="436">
          <cell r="C436" t="str">
            <v>B09602</v>
          </cell>
          <cell r="D436" t="str">
            <v xml:space="preserve">6-3LTR BIG K ROOT BEER </v>
          </cell>
          <cell r="E436">
            <v>3230</v>
          </cell>
          <cell r="F436">
            <v>2388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</row>
        <row r="437">
          <cell r="C437" t="str">
            <v>B09604</v>
          </cell>
          <cell r="D437" t="str">
            <v xml:space="preserve">6-3LTR BIG K LEMON-LIME SODA </v>
          </cell>
          <cell r="E437">
            <v>4643</v>
          </cell>
          <cell r="F437">
            <v>2810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</row>
        <row r="438">
          <cell r="C438" t="str">
            <v>B09608</v>
          </cell>
          <cell r="D438" t="str">
            <v xml:space="preserve">6/3LTR BIG K DIET COLA </v>
          </cell>
          <cell r="E438">
            <v>6768</v>
          </cell>
          <cell r="F438">
            <v>8322</v>
          </cell>
          <cell r="G438">
            <v>-3478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</row>
        <row r="439">
          <cell r="C439" t="str">
            <v>B09610</v>
          </cell>
          <cell r="D439" t="str">
            <v xml:space="preserve">6-3LTR BIG K ORANGE SODA </v>
          </cell>
          <cell r="E439">
            <v>5240</v>
          </cell>
          <cell r="F439">
            <v>4879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</row>
        <row r="440">
          <cell r="C440" t="str">
            <v>B09612</v>
          </cell>
          <cell r="D440" t="str">
            <v xml:space="preserve">6-3LTR BIG K GRAPE SODA </v>
          </cell>
          <cell r="E440">
            <v>4038</v>
          </cell>
          <cell r="F440">
            <v>2812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</row>
        <row r="441">
          <cell r="C441" t="str">
            <v>B09614</v>
          </cell>
          <cell r="D441" t="str">
            <v xml:space="preserve">6-3LTR BIG K SPARKLING PUNCH </v>
          </cell>
          <cell r="E441">
            <v>3696</v>
          </cell>
          <cell r="F441">
            <v>3145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</row>
        <row r="442">
          <cell r="C442" t="str">
            <v>B09615</v>
          </cell>
          <cell r="D442" t="str">
            <v xml:space="preserve">6-3LTR BIG K RED CRM SODA </v>
          </cell>
          <cell r="E442">
            <v>1047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</row>
        <row r="443">
          <cell r="C443" t="str">
            <v>B09616</v>
          </cell>
          <cell r="D443" t="str">
            <v xml:space="preserve">6-3LTR BIG K STRAWBERRY SODA </v>
          </cell>
          <cell r="E443">
            <v>0</v>
          </cell>
          <cell r="F443">
            <v>1222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</row>
        <row r="444">
          <cell r="C444" t="str">
            <v>B09617</v>
          </cell>
          <cell r="D444" t="str">
            <v xml:space="preserve">6/3 LTR BIG K CITRUS DROP </v>
          </cell>
          <cell r="E444">
            <v>6370</v>
          </cell>
          <cell r="F444">
            <v>5614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</row>
        <row r="445">
          <cell r="C445" t="str">
            <v>B09618</v>
          </cell>
          <cell r="D445" t="str">
            <v xml:space="preserve">6/3 LTR BIG K DR K </v>
          </cell>
          <cell r="E445">
            <v>1589</v>
          </cell>
          <cell r="F445">
            <v>1942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</row>
        <row r="446">
          <cell r="C446" t="str">
            <v>B09619</v>
          </cell>
          <cell r="D446" t="str">
            <v xml:space="preserve">8/2 LT BIG K DIET COLA W/LIME </v>
          </cell>
          <cell r="E446">
            <v>0</v>
          </cell>
          <cell r="F446">
            <v>1234</v>
          </cell>
          <cell r="G446">
            <v>2498</v>
          </cell>
          <cell r="H446">
            <v>2537</v>
          </cell>
          <cell r="I446">
            <v>2587</v>
          </cell>
          <cell r="J446">
            <v>2496</v>
          </cell>
          <cell r="K446">
            <v>2588</v>
          </cell>
          <cell r="L446">
            <v>2566</v>
          </cell>
          <cell r="M446">
            <v>2322</v>
          </cell>
          <cell r="N446">
            <v>0</v>
          </cell>
          <cell r="O446">
            <v>2487</v>
          </cell>
          <cell r="P446">
            <v>3100</v>
          </cell>
          <cell r="Q446">
            <v>3265</v>
          </cell>
        </row>
        <row r="447">
          <cell r="C447" t="str">
            <v>B09624</v>
          </cell>
          <cell r="D447" t="str">
            <v xml:space="preserve">6/3 LTR BIG K MANGO SODA </v>
          </cell>
          <cell r="E447">
            <v>0</v>
          </cell>
          <cell r="F447">
            <v>1586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</row>
        <row r="448">
          <cell r="C448" t="str">
            <v>B09630</v>
          </cell>
          <cell r="D448" t="str">
            <v xml:space="preserve">8/2 LTR BIG K COLA WITH LIME </v>
          </cell>
          <cell r="E448">
            <v>0</v>
          </cell>
          <cell r="F448">
            <v>1148</v>
          </cell>
          <cell r="G448">
            <v>3159</v>
          </cell>
          <cell r="H448">
            <v>0</v>
          </cell>
          <cell r="I448">
            <v>2478</v>
          </cell>
          <cell r="J448">
            <v>2567</v>
          </cell>
          <cell r="K448">
            <v>0</v>
          </cell>
          <cell r="L448">
            <v>4312</v>
          </cell>
          <cell r="M448">
            <v>0</v>
          </cell>
          <cell r="N448">
            <v>0</v>
          </cell>
          <cell r="O448">
            <v>2442</v>
          </cell>
          <cell r="P448">
            <v>3146</v>
          </cell>
          <cell r="Q448">
            <v>0</v>
          </cell>
        </row>
        <row r="449">
          <cell r="C449" t="str">
            <v>B09632</v>
          </cell>
          <cell r="D449" t="str">
            <v xml:space="preserve">8/2LTR BIGK MANGO BILINGUAL </v>
          </cell>
          <cell r="E449">
            <v>0</v>
          </cell>
          <cell r="F449">
            <v>0</v>
          </cell>
          <cell r="G449">
            <v>0</v>
          </cell>
          <cell r="H449">
            <v>3006</v>
          </cell>
          <cell r="I449">
            <v>0</v>
          </cell>
          <cell r="J449">
            <v>1725</v>
          </cell>
          <cell r="K449">
            <v>1222</v>
          </cell>
          <cell r="L449">
            <v>4307</v>
          </cell>
          <cell r="M449">
            <v>2270</v>
          </cell>
          <cell r="N449">
            <v>0</v>
          </cell>
          <cell r="O449">
            <v>2186</v>
          </cell>
          <cell r="P449">
            <v>2154</v>
          </cell>
          <cell r="Q449">
            <v>1713</v>
          </cell>
        </row>
        <row r="450">
          <cell r="C450" t="str">
            <v>B09650</v>
          </cell>
          <cell r="D450" t="str">
            <v>8/2LTR CLOVERVALLEY STRAWBERRY</v>
          </cell>
          <cell r="E450">
            <v>0</v>
          </cell>
          <cell r="F450">
            <v>0</v>
          </cell>
          <cell r="G450">
            <v>0</v>
          </cell>
          <cell r="H450">
            <v>12072</v>
          </cell>
          <cell r="I450">
            <v>5596</v>
          </cell>
          <cell r="J450">
            <v>25838</v>
          </cell>
          <cell r="K450">
            <v>4131</v>
          </cell>
          <cell r="L450">
            <v>20868</v>
          </cell>
          <cell r="M450">
            <v>5755</v>
          </cell>
          <cell r="N450">
            <v>18486</v>
          </cell>
          <cell r="O450">
            <v>11423</v>
          </cell>
          <cell r="P450">
            <v>19399</v>
          </cell>
          <cell r="Q450">
            <v>20646</v>
          </cell>
        </row>
        <row r="451">
          <cell r="C451" t="str">
            <v>B09651</v>
          </cell>
          <cell r="D451" t="str">
            <v>8/2LTR CLOVER VALLEY GINGERALE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22263</v>
          </cell>
          <cell r="O451">
            <v>0</v>
          </cell>
          <cell r="P451">
            <v>0</v>
          </cell>
          <cell r="Q451">
            <v>0</v>
          </cell>
        </row>
        <row r="452">
          <cell r="C452" t="str">
            <v>B09652</v>
          </cell>
          <cell r="D452" t="str">
            <v xml:space="preserve">8/2LTR CLOVER VALLEY GRAPE </v>
          </cell>
          <cell r="E452">
            <v>0</v>
          </cell>
          <cell r="F452">
            <v>0</v>
          </cell>
          <cell r="G452">
            <v>0</v>
          </cell>
          <cell r="H452">
            <v>9180</v>
          </cell>
          <cell r="I452">
            <v>11381</v>
          </cell>
          <cell r="J452">
            <v>25036</v>
          </cell>
          <cell r="K452">
            <v>924</v>
          </cell>
          <cell r="L452">
            <v>20125</v>
          </cell>
          <cell r="M452">
            <v>9191</v>
          </cell>
          <cell r="N452">
            <v>18063</v>
          </cell>
          <cell r="O452">
            <v>10755</v>
          </cell>
          <cell r="P452">
            <v>22285</v>
          </cell>
          <cell r="Q452">
            <v>18227</v>
          </cell>
        </row>
        <row r="453">
          <cell r="C453" t="str">
            <v>B09653</v>
          </cell>
          <cell r="D453" t="str">
            <v xml:space="preserve">8/2LTR CLOVER VALLEY COLA </v>
          </cell>
          <cell r="E453">
            <v>0</v>
          </cell>
          <cell r="F453">
            <v>0</v>
          </cell>
          <cell r="G453">
            <v>0</v>
          </cell>
          <cell r="H453">
            <v>11808</v>
          </cell>
          <cell r="I453">
            <v>42397</v>
          </cell>
          <cell r="J453">
            <v>49615</v>
          </cell>
          <cell r="K453">
            <v>19852</v>
          </cell>
          <cell r="L453">
            <v>46694</v>
          </cell>
          <cell r="M453">
            <v>23439</v>
          </cell>
          <cell r="N453">
            <v>40004</v>
          </cell>
          <cell r="O453">
            <v>42474</v>
          </cell>
          <cell r="P453">
            <v>48869</v>
          </cell>
          <cell r="Q453">
            <v>40671</v>
          </cell>
        </row>
        <row r="454">
          <cell r="C454" t="str">
            <v>B09654</v>
          </cell>
          <cell r="D454" t="str">
            <v xml:space="preserve">8/2LTR CLOVER VALLEY ORANGE </v>
          </cell>
          <cell r="E454">
            <v>0</v>
          </cell>
          <cell r="F454">
            <v>0</v>
          </cell>
          <cell r="G454">
            <v>0</v>
          </cell>
          <cell r="H454">
            <v>9685</v>
          </cell>
          <cell r="I454">
            <v>22860</v>
          </cell>
          <cell r="J454">
            <v>37109</v>
          </cell>
          <cell r="K454">
            <v>19682</v>
          </cell>
          <cell r="L454">
            <v>32039</v>
          </cell>
          <cell r="M454">
            <v>15672</v>
          </cell>
          <cell r="N454">
            <v>35092</v>
          </cell>
          <cell r="O454">
            <v>17677</v>
          </cell>
          <cell r="P454">
            <v>33342</v>
          </cell>
          <cell r="Q454">
            <v>37055</v>
          </cell>
        </row>
        <row r="455">
          <cell r="C455" t="str">
            <v>B09655</v>
          </cell>
          <cell r="D455" t="str">
            <v xml:space="preserve">8/2LTR CLOVERVALLEY LEMLIM </v>
          </cell>
          <cell r="E455">
            <v>0</v>
          </cell>
          <cell r="F455">
            <v>0</v>
          </cell>
          <cell r="G455">
            <v>0</v>
          </cell>
          <cell r="H455">
            <v>11065</v>
          </cell>
          <cell r="I455">
            <v>29685</v>
          </cell>
          <cell r="J455">
            <v>31307</v>
          </cell>
          <cell r="K455">
            <v>14197</v>
          </cell>
          <cell r="L455">
            <v>24030</v>
          </cell>
          <cell r="M455">
            <v>14351</v>
          </cell>
          <cell r="N455">
            <v>27354</v>
          </cell>
          <cell r="O455">
            <v>20505</v>
          </cell>
          <cell r="P455">
            <v>31643</v>
          </cell>
          <cell r="Q455">
            <v>35375</v>
          </cell>
        </row>
        <row r="456">
          <cell r="C456" t="str">
            <v>B09656</v>
          </cell>
          <cell r="D456" t="str">
            <v xml:space="preserve">8/2LTR CLOVER VALLEY DT COLA 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36404</v>
          </cell>
          <cell r="J456">
            <v>30709</v>
          </cell>
          <cell r="K456">
            <v>6178</v>
          </cell>
          <cell r="L456">
            <v>27015</v>
          </cell>
          <cell r="M456">
            <v>10292</v>
          </cell>
          <cell r="N456">
            <v>26944</v>
          </cell>
          <cell r="O456">
            <v>18041</v>
          </cell>
          <cell r="P456">
            <v>30696</v>
          </cell>
          <cell r="Q456">
            <v>46487</v>
          </cell>
        </row>
        <row r="457">
          <cell r="C457" t="str">
            <v>B09679</v>
          </cell>
          <cell r="D457" t="str">
            <v>2/12 PK BIG K BLCK CHERRY SODA</v>
          </cell>
          <cell r="E457">
            <v>6751</v>
          </cell>
          <cell r="F457">
            <v>6787</v>
          </cell>
          <cell r="G457">
            <v>15134</v>
          </cell>
          <cell r="H457">
            <v>6794</v>
          </cell>
          <cell r="I457">
            <v>6967</v>
          </cell>
          <cell r="J457">
            <v>16077</v>
          </cell>
          <cell r="K457">
            <v>4600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</row>
        <row r="458">
          <cell r="C458" t="str">
            <v>B09680</v>
          </cell>
          <cell r="D458" t="str">
            <v xml:space="preserve">2-12CT BIG K COLA DOZEN PACK </v>
          </cell>
          <cell r="E458">
            <v>57792</v>
          </cell>
          <cell r="F458">
            <v>47304</v>
          </cell>
          <cell r="G458">
            <v>86609</v>
          </cell>
          <cell r="H458">
            <v>37271</v>
          </cell>
          <cell r="I458">
            <v>22244</v>
          </cell>
          <cell r="J458">
            <v>95142</v>
          </cell>
          <cell r="K458">
            <v>14154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</row>
        <row r="459">
          <cell r="C459" t="str">
            <v>B09681</v>
          </cell>
          <cell r="D459" t="str">
            <v xml:space="preserve">2/12-PK BIG K DIET CF FR COLA </v>
          </cell>
          <cell r="E459">
            <v>21984</v>
          </cell>
          <cell r="F459">
            <v>13335</v>
          </cell>
          <cell r="G459">
            <v>9864</v>
          </cell>
          <cell r="H459">
            <v>16404</v>
          </cell>
          <cell r="I459">
            <v>8037</v>
          </cell>
          <cell r="J459">
            <v>16936</v>
          </cell>
          <cell r="K459">
            <v>9400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</row>
        <row r="460">
          <cell r="C460" t="str">
            <v>B09682</v>
          </cell>
          <cell r="D460" t="str">
            <v xml:space="preserve">2-12CT BIG K LEMN-LIME-DOZ PK </v>
          </cell>
          <cell r="E460">
            <v>19286</v>
          </cell>
          <cell r="F460">
            <v>11558</v>
          </cell>
          <cell r="G460">
            <v>25381</v>
          </cell>
          <cell r="H460">
            <v>10030</v>
          </cell>
          <cell r="I460">
            <v>31029</v>
          </cell>
          <cell r="J460">
            <v>22551</v>
          </cell>
          <cell r="K460">
            <v>9668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</row>
        <row r="461">
          <cell r="C461" t="str">
            <v>B09683</v>
          </cell>
          <cell r="D461" t="str">
            <v xml:space="preserve">2/12-PK BIG K GRAPE SODA </v>
          </cell>
          <cell r="E461">
            <v>19438</v>
          </cell>
          <cell r="F461">
            <v>14864</v>
          </cell>
          <cell r="G461">
            <v>21863</v>
          </cell>
          <cell r="H461">
            <v>37780</v>
          </cell>
          <cell r="I461">
            <v>16960</v>
          </cell>
          <cell r="J461">
            <v>32143</v>
          </cell>
          <cell r="K461">
            <v>15586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</row>
        <row r="462">
          <cell r="C462" t="str">
            <v>B09684</v>
          </cell>
          <cell r="D462" t="str">
            <v>2-12CT BIG K DIET COLA-DOZ PAC</v>
          </cell>
          <cell r="E462">
            <v>41503</v>
          </cell>
          <cell r="F462">
            <v>28502</v>
          </cell>
          <cell r="G462">
            <v>62901</v>
          </cell>
          <cell r="H462">
            <v>22700</v>
          </cell>
          <cell r="I462">
            <v>18942</v>
          </cell>
          <cell r="J462">
            <v>52922</v>
          </cell>
          <cell r="K462">
            <v>19063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</row>
        <row r="463">
          <cell r="C463" t="str">
            <v>B09686</v>
          </cell>
          <cell r="D463" t="str">
            <v>2-12CT BIG K-ORANGE-DOZEN PACK</v>
          </cell>
          <cell r="E463">
            <v>24077</v>
          </cell>
          <cell r="F463">
            <v>28531</v>
          </cell>
          <cell r="G463">
            <v>47218</v>
          </cell>
          <cell r="H463">
            <v>21812</v>
          </cell>
          <cell r="I463">
            <v>43967</v>
          </cell>
          <cell r="J463">
            <v>40884</v>
          </cell>
          <cell r="K463">
            <v>27962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</row>
        <row r="464">
          <cell r="C464" t="str">
            <v>B09687</v>
          </cell>
          <cell r="D464" t="str">
            <v xml:space="preserve">2-12CT BIG K CHERRY COLA </v>
          </cell>
          <cell r="E464">
            <v>10000</v>
          </cell>
          <cell r="F464">
            <v>8479</v>
          </cell>
          <cell r="G464">
            <v>8472</v>
          </cell>
          <cell r="H464">
            <v>14717</v>
          </cell>
          <cell r="I464">
            <v>0</v>
          </cell>
          <cell r="J464">
            <v>16982</v>
          </cell>
          <cell r="K464">
            <v>9722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</row>
        <row r="465">
          <cell r="C465" t="str">
            <v>B09688</v>
          </cell>
          <cell r="D465" t="str">
            <v>2-12CT BIG K-ROOT BEER DOZ PAC</v>
          </cell>
          <cell r="E465">
            <v>20999</v>
          </cell>
          <cell r="F465">
            <v>20775</v>
          </cell>
          <cell r="G465">
            <v>38699</v>
          </cell>
          <cell r="H465">
            <v>39867</v>
          </cell>
          <cell r="I465">
            <v>0</v>
          </cell>
          <cell r="J465">
            <v>52751</v>
          </cell>
          <cell r="K465">
            <v>14054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</row>
        <row r="466">
          <cell r="C466" t="str">
            <v>B09692</v>
          </cell>
          <cell r="D466" t="str">
            <v xml:space="preserve">8/2LTR BIGK DT DROP RED 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4920</v>
          </cell>
          <cell r="J466">
            <v>2081</v>
          </cell>
          <cell r="K466">
            <v>2019</v>
          </cell>
          <cell r="L466">
            <v>4090</v>
          </cell>
          <cell r="M466">
            <v>2012</v>
          </cell>
          <cell r="N466">
            <v>2659</v>
          </cell>
          <cell r="O466">
            <v>0</v>
          </cell>
          <cell r="P466">
            <v>2731</v>
          </cell>
          <cell r="Q466">
            <v>2846</v>
          </cell>
        </row>
        <row r="467">
          <cell r="C467" t="str">
            <v>B09694</v>
          </cell>
          <cell r="D467" t="str">
            <v xml:space="preserve">2/12PK BIG K DIET DR K </v>
          </cell>
          <cell r="E467">
            <v>11184</v>
          </cell>
          <cell r="F467">
            <v>14831</v>
          </cell>
          <cell r="G467">
            <v>8165</v>
          </cell>
          <cell r="H467">
            <v>16087</v>
          </cell>
          <cell r="I467">
            <v>0</v>
          </cell>
          <cell r="J467">
            <v>20564</v>
          </cell>
          <cell r="K467">
            <v>7444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</row>
        <row r="468">
          <cell r="C468" t="str">
            <v>B09695</v>
          </cell>
          <cell r="D468" t="str">
            <v xml:space="preserve">2/12PK BIG K DIET CITRUS DROP </v>
          </cell>
          <cell r="E468">
            <v>12717</v>
          </cell>
          <cell r="F468">
            <v>20448</v>
          </cell>
          <cell r="G468">
            <v>23228</v>
          </cell>
          <cell r="H468">
            <v>25220</v>
          </cell>
          <cell r="I468">
            <v>11256</v>
          </cell>
          <cell r="J468">
            <v>11165</v>
          </cell>
          <cell r="K468">
            <v>10843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</row>
        <row r="469">
          <cell r="C469" t="str">
            <v>B09709</v>
          </cell>
          <cell r="D469" t="str">
            <v xml:space="preserve">1/24PK BIG K KOOL FRUIT PUNCH </v>
          </cell>
          <cell r="E469">
            <v>0</v>
          </cell>
          <cell r="F469">
            <v>3774</v>
          </cell>
          <cell r="G469">
            <v>6198</v>
          </cell>
          <cell r="H469">
            <v>7077</v>
          </cell>
          <cell r="I469">
            <v>1872</v>
          </cell>
          <cell r="J469">
            <v>5959</v>
          </cell>
          <cell r="K469">
            <v>5296</v>
          </cell>
          <cell r="L469">
            <v>0</v>
          </cell>
          <cell r="M469">
            <v>6966</v>
          </cell>
          <cell r="N469">
            <v>3343</v>
          </cell>
          <cell r="O469">
            <v>3883</v>
          </cell>
          <cell r="P469">
            <v>3643</v>
          </cell>
          <cell r="Q469">
            <v>2697</v>
          </cell>
        </row>
        <row r="470">
          <cell r="C470" t="str">
            <v>B09713</v>
          </cell>
          <cell r="D470" t="str">
            <v>1/24PK BIG K KOOL PINK LEMNADE</v>
          </cell>
          <cell r="E470">
            <v>0</v>
          </cell>
          <cell r="F470">
            <v>1739</v>
          </cell>
          <cell r="G470">
            <v>1455</v>
          </cell>
          <cell r="H470">
            <v>6521</v>
          </cell>
          <cell r="I470">
            <v>1889</v>
          </cell>
          <cell r="J470">
            <v>6401</v>
          </cell>
          <cell r="K470">
            <v>2755</v>
          </cell>
          <cell r="L470">
            <v>5483</v>
          </cell>
          <cell r="M470">
            <v>0</v>
          </cell>
          <cell r="N470">
            <v>4419</v>
          </cell>
          <cell r="O470">
            <v>2100</v>
          </cell>
          <cell r="P470">
            <v>3152</v>
          </cell>
          <cell r="Q470">
            <v>0</v>
          </cell>
        </row>
        <row r="471">
          <cell r="C471" t="str">
            <v>B09772</v>
          </cell>
          <cell r="D471" t="str">
            <v>8/2L BIG K KOOL KIWI STRAWBERY</v>
          </cell>
          <cell r="E471">
            <v>3062</v>
          </cell>
          <cell r="F471">
            <v>5013</v>
          </cell>
          <cell r="G471">
            <v>2229</v>
          </cell>
          <cell r="H471">
            <v>3460</v>
          </cell>
          <cell r="I471">
            <v>2732</v>
          </cell>
          <cell r="J471">
            <v>3768</v>
          </cell>
          <cell r="K471">
            <v>3450</v>
          </cell>
          <cell r="L471">
            <v>3733</v>
          </cell>
          <cell r="M471">
            <v>3674</v>
          </cell>
          <cell r="N471">
            <v>2240</v>
          </cell>
          <cell r="O471">
            <v>3722</v>
          </cell>
          <cell r="P471">
            <v>3715</v>
          </cell>
          <cell r="Q471">
            <v>6304</v>
          </cell>
        </row>
        <row r="472">
          <cell r="C472" t="str">
            <v>B09773</v>
          </cell>
          <cell r="D472" t="str">
            <v>8/2L BIG K KOOL SNGLD CTRS BEV</v>
          </cell>
          <cell r="E472">
            <v>3010</v>
          </cell>
          <cell r="F472">
            <v>5017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C473" t="str">
            <v>B09774</v>
          </cell>
          <cell r="D473" t="str">
            <v xml:space="preserve">8/2 L BIG K KOOL FRUIT PUNCH </v>
          </cell>
          <cell r="E473">
            <v>4184</v>
          </cell>
          <cell r="F473">
            <v>6180</v>
          </cell>
          <cell r="G473">
            <v>3300</v>
          </cell>
          <cell r="H473">
            <v>3625</v>
          </cell>
          <cell r="I473">
            <v>1968</v>
          </cell>
          <cell r="J473">
            <v>3590</v>
          </cell>
          <cell r="K473">
            <v>4140</v>
          </cell>
          <cell r="L473">
            <v>2704</v>
          </cell>
          <cell r="M473">
            <v>4184</v>
          </cell>
          <cell r="N473">
            <v>3588</v>
          </cell>
          <cell r="O473">
            <v>3099</v>
          </cell>
          <cell r="P473">
            <v>4740</v>
          </cell>
          <cell r="Q473">
            <v>5590</v>
          </cell>
        </row>
        <row r="474">
          <cell r="C474" t="str">
            <v>B09777</v>
          </cell>
          <cell r="D474" t="str">
            <v>2/12PK BIG K KOOL SNGLD CTR BV</v>
          </cell>
          <cell r="E474">
            <v>0</v>
          </cell>
          <cell r="F474">
            <v>3829</v>
          </cell>
          <cell r="G474">
            <v>7306</v>
          </cell>
          <cell r="H474">
            <v>9582</v>
          </cell>
          <cell r="I474">
            <v>5463</v>
          </cell>
          <cell r="J474">
            <v>2731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</row>
        <row r="475">
          <cell r="C475" t="str">
            <v>B09785</v>
          </cell>
          <cell r="D475" t="str">
            <v xml:space="preserve">2/12-CT BIG K GINGER ALE </v>
          </cell>
          <cell r="E475">
            <v>5549</v>
          </cell>
          <cell r="F475">
            <v>8493</v>
          </cell>
          <cell r="G475">
            <v>0</v>
          </cell>
          <cell r="H475">
            <v>8467</v>
          </cell>
          <cell r="I475">
            <v>5393</v>
          </cell>
          <cell r="J475">
            <v>8031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</row>
        <row r="476">
          <cell r="C476" t="str">
            <v>B09786</v>
          </cell>
          <cell r="D476" t="str">
            <v xml:space="preserve">2/12-CT BIG K RED CREAM SODA </v>
          </cell>
          <cell r="E476">
            <v>17325</v>
          </cell>
          <cell r="F476">
            <v>10439</v>
          </cell>
          <cell r="G476">
            <v>20178</v>
          </cell>
          <cell r="H476">
            <v>22266</v>
          </cell>
          <cell r="I476">
            <v>10339</v>
          </cell>
          <cell r="J476">
            <v>20001</v>
          </cell>
          <cell r="K476">
            <v>17143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</row>
        <row r="477">
          <cell r="C477" t="str">
            <v>B09787</v>
          </cell>
          <cell r="D477" t="str">
            <v xml:space="preserve">2/12-CT BIG K DR K SODA </v>
          </cell>
          <cell r="E477">
            <v>14635</v>
          </cell>
          <cell r="F477">
            <v>15069</v>
          </cell>
          <cell r="G477">
            <v>25507</v>
          </cell>
          <cell r="H477">
            <v>11966</v>
          </cell>
          <cell r="I477">
            <v>10085</v>
          </cell>
          <cell r="J477">
            <v>19939</v>
          </cell>
          <cell r="K477">
            <v>7877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</row>
        <row r="478">
          <cell r="C478" t="str">
            <v>B09788</v>
          </cell>
          <cell r="D478" t="str">
            <v xml:space="preserve">2/12-CT BIG K CITRUS DROP </v>
          </cell>
          <cell r="E478">
            <v>42294</v>
          </cell>
          <cell r="F478">
            <v>30842</v>
          </cell>
          <cell r="G478">
            <v>60585</v>
          </cell>
          <cell r="H478">
            <v>36134</v>
          </cell>
          <cell r="I478">
            <v>36200</v>
          </cell>
          <cell r="J478">
            <v>61266</v>
          </cell>
          <cell r="K478">
            <v>16250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C479" t="str">
            <v>B09789</v>
          </cell>
          <cell r="D479" t="str">
            <v xml:space="preserve">2/12-CT BIG K DIET LEMON LIME </v>
          </cell>
          <cell r="E479">
            <v>7728</v>
          </cell>
          <cell r="F479">
            <v>13866</v>
          </cell>
          <cell r="G479">
            <v>13029</v>
          </cell>
          <cell r="H479">
            <v>14392</v>
          </cell>
          <cell r="I479">
            <v>7231</v>
          </cell>
          <cell r="J479">
            <v>14527</v>
          </cell>
          <cell r="K479">
            <v>6770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</row>
        <row r="480">
          <cell r="C480" t="str">
            <v>B09790</v>
          </cell>
          <cell r="D480" t="str">
            <v xml:space="preserve">1/24-CT BIG K COLA </v>
          </cell>
          <cell r="E480">
            <v>53046</v>
          </cell>
          <cell r="F480">
            <v>58458</v>
          </cell>
          <cell r="G480">
            <v>21770</v>
          </cell>
          <cell r="H480">
            <v>36326</v>
          </cell>
          <cell r="I480">
            <v>35046</v>
          </cell>
          <cell r="J480">
            <v>83004</v>
          </cell>
          <cell r="K480">
            <v>19605</v>
          </cell>
          <cell r="L480">
            <v>65707</v>
          </cell>
          <cell r="M480">
            <v>59290</v>
          </cell>
          <cell r="N480">
            <v>29505</v>
          </cell>
          <cell r="O480">
            <v>39907</v>
          </cell>
          <cell r="P480">
            <v>52884</v>
          </cell>
          <cell r="Q480">
            <v>76211</v>
          </cell>
        </row>
        <row r="481">
          <cell r="C481" t="str">
            <v>B09791</v>
          </cell>
          <cell r="D481" t="str">
            <v xml:space="preserve">1/24-CT BIG K ROOT BEER </v>
          </cell>
          <cell r="E481">
            <v>14024</v>
          </cell>
          <cell r="F481">
            <v>14307</v>
          </cell>
          <cell r="G481">
            <v>0</v>
          </cell>
          <cell r="H481">
            <v>17575</v>
          </cell>
          <cell r="I481">
            <v>10379</v>
          </cell>
          <cell r="J481">
            <v>24088</v>
          </cell>
          <cell r="K481">
            <v>3339</v>
          </cell>
          <cell r="L481">
            <v>19060</v>
          </cell>
          <cell r="M481">
            <v>14261</v>
          </cell>
          <cell r="N481">
            <v>10515</v>
          </cell>
          <cell r="O481">
            <v>8477</v>
          </cell>
          <cell r="P481">
            <v>10945</v>
          </cell>
          <cell r="Q481">
            <v>6239</v>
          </cell>
        </row>
        <row r="482">
          <cell r="C482" t="str">
            <v>B09792</v>
          </cell>
          <cell r="D482" t="str">
            <v xml:space="preserve">1/24-CT BIG K DIET COLA </v>
          </cell>
          <cell r="E482">
            <v>48227</v>
          </cell>
          <cell r="F482">
            <v>34609</v>
          </cell>
          <cell r="G482">
            <v>21917</v>
          </cell>
          <cell r="H482">
            <v>28903</v>
          </cell>
          <cell r="I482">
            <v>49161</v>
          </cell>
          <cell r="J482">
            <v>43114</v>
          </cell>
          <cell r="K482">
            <v>21650</v>
          </cell>
          <cell r="L482">
            <v>56491</v>
          </cell>
          <cell r="M482">
            <v>28154</v>
          </cell>
          <cell r="N482">
            <v>41027</v>
          </cell>
          <cell r="O482">
            <v>32032</v>
          </cell>
          <cell r="P482">
            <v>52472</v>
          </cell>
          <cell r="Q482">
            <v>46479</v>
          </cell>
        </row>
        <row r="483">
          <cell r="C483" t="str">
            <v>B09793</v>
          </cell>
          <cell r="D483" t="str">
            <v xml:space="preserve">1/24-CT BIG K ORANGE SODA </v>
          </cell>
          <cell r="E483">
            <v>11899</v>
          </cell>
          <cell r="F483">
            <v>20393</v>
          </cell>
          <cell r="G483">
            <v>7837</v>
          </cell>
          <cell r="H483">
            <v>11569</v>
          </cell>
          <cell r="I483">
            <v>24562</v>
          </cell>
          <cell r="J483">
            <v>28778</v>
          </cell>
          <cell r="K483">
            <v>20229</v>
          </cell>
          <cell r="L483">
            <v>9914</v>
          </cell>
          <cell r="M483">
            <v>20971</v>
          </cell>
          <cell r="N483">
            <v>19059</v>
          </cell>
          <cell r="O483">
            <v>12393</v>
          </cell>
          <cell r="P483">
            <v>13440</v>
          </cell>
          <cell r="Q483">
            <v>15025</v>
          </cell>
        </row>
        <row r="484">
          <cell r="C484" t="str">
            <v>B09794</v>
          </cell>
          <cell r="D484" t="str">
            <v xml:space="preserve">1/24 PK BIG K CITRUS DROP </v>
          </cell>
          <cell r="E484">
            <v>42602</v>
          </cell>
          <cell r="F484">
            <v>22081</v>
          </cell>
          <cell r="G484">
            <v>13797</v>
          </cell>
          <cell r="H484">
            <v>30233</v>
          </cell>
          <cell r="I484">
            <v>44434</v>
          </cell>
          <cell r="J484">
            <v>32450</v>
          </cell>
          <cell r="K484">
            <v>25734</v>
          </cell>
          <cell r="L484">
            <v>48494</v>
          </cell>
          <cell r="M484">
            <v>24976</v>
          </cell>
          <cell r="N484">
            <v>40226</v>
          </cell>
          <cell r="O484">
            <v>14248</v>
          </cell>
          <cell r="P484">
            <v>33719</v>
          </cell>
          <cell r="Q484">
            <v>37830</v>
          </cell>
        </row>
        <row r="485">
          <cell r="C485" t="str">
            <v>B09795</v>
          </cell>
          <cell r="D485" t="str">
            <v xml:space="preserve">1/24 PK BIG K DR K </v>
          </cell>
          <cell r="E485">
            <v>6700</v>
          </cell>
          <cell r="F485">
            <v>19192</v>
          </cell>
          <cell r="G485">
            <v>0</v>
          </cell>
          <cell r="H485">
            <v>15866</v>
          </cell>
          <cell r="I485">
            <v>11768</v>
          </cell>
          <cell r="J485">
            <v>14283</v>
          </cell>
          <cell r="K485">
            <v>10332</v>
          </cell>
          <cell r="L485">
            <v>22061</v>
          </cell>
          <cell r="M485">
            <v>17535</v>
          </cell>
          <cell r="N485">
            <v>7717</v>
          </cell>
          <cell r="O485">
            <v>16756</v>
          </cell>
          <cell r="P485">
            <v>11212</v>
          </cell>
          <cell r="Q485">
            <v>9191</v>
          </cell>
        </row>
        <row r="486">
          <cell r="C486" t="str">
            <v>B09796</v>
          </cell>
          <cell r="D486" t="str">
            <v xml:space="preserve">1/24 PK BIG K GRAPE SODA </v>
          </cell>
          <cell r="E486">
            <v>7440</v>
          </cell>
          <cell r="F486">
            <v>10386</v>
          </cell>
          <cell r="G486">
            <v>8568</v>
          </cell>
          <cell r="H486">
            <v>8734</v>
          </cell>
          <cell r="I486">
            <v>6670</v>
          </cell>
          <cell r="J486">
            <v>20599</v>
          </cell>
          <cell r="K486">
            <v>6880</v>
          </cell>
          <cell r="L486">
            <v>22303</v>
          </cell>
          <cell r="M486">
            <v>16312</v>
          </cell>
          <cell r="N486">
            <v>14266</v>
          </cell>
          <cell r="O486">
            <v>11267</v>
          </cell>
          <cell r="P486">
            <v>0</v>
          </cell>
          <cell r="Q486">
            <v>7754</v>
          </cell>
        </row>
        <row r="487">
          <cell r="C487" t="str">
            <v>B09797</v>
          </cell>
          <cell r="D487" t="str">
            <v xml:space="preserve">1/24 PK BIG K RED CREAM SODA </v>
          </cell>
          <cell r="E487">
            <v>6599</v>
          </cell>
          <cell r="F487">
            <v>7862</v>
          </cell>
          <cell r="G487">
            <v>7876</v>
          </cell>
          <cell r="H487">
            <v>0</v>
          </cell>
          <cell r="I487">
            <v>7796</v>
          </cell>
          <cell r="J487">
            <v>10704</v>
          </cell>
          <cell r="K487">
            <v>6988</v>
          </cell>
          <cell r="L487">
            <v>14725</v>
          </cell>
          <cell r="M487">
            <v>6100</v>
          </cell>
          <cell r="N487">
            <v>7266</v>
          </cell>
          <cell r="O487">
            <v>6136</v>
          </cell>
          <cell r="P487">
            <v>4960</v>
          </cell>
          <cell r="Q487">
            <v>7193</v>
          </cell>
        </row>
        <row r="488">
          <cell r="C488" t="str">
            <v>B09898</v>
          </cell>
          <cell r="D488" t="str">
            <v xml:space="preserve">8/2L CLOVER VALLEY GRAPE SODA </v>
          </cell>
          <cell r="E488">
            <v>19912</v>
          </cell>
          <cell r="F488">
            <v>8259</v>
          </cell>
          <cell r="G488">
            <v>16347</v>
          </cell>
          <cell r="H488">
            <v>8546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</row>
        <row r="489">
          <cell r="C489" t="str">
            <v>B09906</v>
          </cell>
          <cell r="D489" t="str">
            <v xml:space="preserve">8/2 LTR CLOVER VALLEY COLA </v>
          </cell>
          <cell r="E489">
            <v>45334</v>
          </cell>
          <cell r="F489">
            <v>30625</v>
          </cell>
          <cell r="G489">
            <v>40838</v>
          </cell>
          <cell r="H489">
            <v>45229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</row>
        <row r="490">
          <cell r="C490" t="str">
            <v>B09908</v>
          </cell>
          <cell r="D490" t="str">
            <v>8/2LT CLOVER VALLEY ORANGE SOD</v>
          </cell>
          <cell r="E490">
            <v>29753</v>
          </cell>
          <cell r="F490">
            <v>18972</v>
          </cell>
          <cell r="G490">
            <v>32906</v>
          </cell>
          <cell r="H490">
            <v>30566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</row>
        <row r="491">
          <cell r="C491" t="str">
            <v>B09909</v>
          </cell>
          <cell r="D491" t="str">
            <v>8/2LT CLOVER VALLEY LEMON LIME</v>
          </cell>
          <cell r="E491">
            <v>28317</v>
          </cell>
          <cell r="F491">
            <v>26153</v>
          </cell>
          <cell r="G491">
            <v>23797</v>
          </cell>
          <cell r="H491">
            <v>26591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</row>
        <row r="492">
          <cell r="C492" t="str">
            <v>B09927</v>
          </cell>
          <cell r="D492" t="str">
            <v xml:space="preserve">8/2LT CLOVER VALLEY DIET COLA </v>
          </cell>
          <cell r="E492">
            <v>27664</v>
          </cell>
          <cell r="F492">
            <v>17387</v>
          </cell>
          <cell r="G492">
            <v>27378</v>
          </cell>
          <cell r="H492">
            <v>25178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</row>
        <row r="493">
          <cell r="C493" t="str">
            <v>B09930</v>
          </cell>
          <cell r="D493" t="str">
            <v xml:space="preserve">2/12 PK CLOVER VALLEY COLA </v>
          </cell>
          <cell r="E493">
            <v>16990</v>
          </cell>
          <cell r="F493">
            <v>34313</v>
          </cell>
          <cell r="G493">
            <v>60182</v>
          </cell>
          <cell r="H493">
            <v>20249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</row>
        <row r="494">
          <cell r="C494" t="str">
            <v>B09931</v>
          </cell>
          <cell r="D494" t="str">
            <v>2/12PK CLOVER VALLEY CITRUS DP</v>
          </cell>
          <cell r="E494">
            <v>7807</v>
          </cell>
          <cell r="F494">
            <v>19906</v>
          </cell>
          <cell r="G494">
            <v>46526</v>
          </cell>
          <cell r="H494">
            <v>13256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</row>
        <row r="495">
          <cell r="C495" t="str">
            <v>B09932</v>
          </cell>
          <cell r="D495" t="str">
            <v>2/12PK CLOVER VALLEY ROOT BEER</v>
          </cell>
          <cell r="E495">
            <v>5434</v>
          </cell>
          <cell r="F495">
            <v>31247</v>
          </cell>
          <cell r="G495">
            <v>52976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</row>
        <row r="496">
          <cell r="C496" t="str">
            <v>B09933</v>
          </cell>
          <cell r="D496" t="str">
            <v xml:space="preserve">2/12PK CLOVER VALLEY ORANGE </v>
          </cell>
          <cell r="E496">
            <v>10188</v>
          </cell>
          <cell r="F496">
            <v>27059</v>
          </cell>
          <cell r="G496">
            <v>50253</v>
          </cell>
          <cell r="H496">
            <v>22894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</row>
        <row r="497">
          <cell r="C497" t="str">
            <v>B09935</v>
          </cell>
          <cell r="D497" t="str">
            <v>2/12PK CLOVER VALLEY DR.TOPPER</v>
          </cell>
          <cell r="E497">
            <v>18998</v>
          </cell>
          <cell r="F497">
            <v>20238</v>
          </cell>
          <cell r="G497">
            <v>33882</v>
          </cell>
          <cell r="H497">
            <v>10510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</row>
      </sheetData>
      <sheetData sheetId="6"/>
      <sheetData sheetId="7"/>
      <sheetData sheetId="8">
        <row r="278">
          <cell r="A278" t="str">
            <v>B08505</v>
          </cell>
          <cell r="B278">
            <v>72</v>
          </cell>
          <cell r="C278">
            <v>144</v>
          </cell>
          <cell r="D278">
            <v>72</v>
          </cell>
          <cell r="E278">
            <v>72</v>
          </cell>
          <cell r="G278">
            <v>72</v>
          </cell>
          <cell r="H278">
            <v>72</v>
          </cell>
          <cell r="I278">
            <v>72</v>
          </cell>
          <cell r="J278">
            <v>72</v>
          </cell>
          <cell r="L278">
            <v>72</v>
          </cell>
          <cell r="M278">
            <v>72</v>
          </cell>
          <cell r="N278">
            <v>72</v>
          </cell>
        </row>
        <row r="279">
          <cell r="A279" t="str">
            <v>B08516</v>
          </cell>
          <cell r="B279">
            <v>5632</v>
          </cell>
          <cell r="C279">
            <v>6500</v>
          </cell>
          <cell r="D279">
            <v>7897</v>
          </cell>
          <cell r="E279">
            <v>8352</v>
          </cell>
          <cell r="F279">
            <v>6229</v>
          </cell>
          <cell r="G279">
            <v>9876</v>
          </cell>
          <cell r="H279">
            <v>10182</v>
          </cell>
          <cell r="I279">
            <v>0</v>
          </cell>
        </row>
        <row r="280">
          <cell r="A280" t="str">
            <v>B08530</v>
          </cell>
          <cell r="B280">
            <v>1783</v>
          </cell>
          <cell r="C280">
            <v>2145</v>
          </cell>
          <cell r="D280">
            <v>2369</v>
          </cell>
          <cell r="E280">
            <v>2108</v>
          </cell>
          <cell r="F280">
            <v>2288</v>
          </cell>
          <cell r="G280">
            <v>1820</v>
          </cell>
          <cell r="H280">
            <v>3028</v>
          </cell>
          <cell r="I280">
            <v>1601</v>
          </cell>
          <cell r="J280">
            <v>1772</v>
          </cell>
          <cell r="K280">
            <v>3250</v>
          </cell>
          <cell r="L280">
            <v>1730</v>
          </cell>
          <cell r="M280">
            <v>1899</v>
          </cell>
          <cell r="N280">
            <v>2015</v>
          </cell>
        </row>
        <row r="281">
          <cell r="A281" t="str">
            <v>B08531</v>
          </cell>
          <cell r="B281">
            <v>1566</v>
          </cell>
          <cell r="C281">
            <v>1776</v>
          </cell>
          <cell r="D281">
            <v>2058</v>
          </cell>
          <cell r="E281">
            <v>1974</v>
          </cell>
          <cell r="F281">
            <v>1916</v>
          </cell>
          <cell r="G281">
            <v>1365</v>
          </cell>
          <cell r="H281">
            <v>2306</v>
          </cell>
          <cell r="I281">
            <v>1326</v>
          </cell>
          <cell r="J281">
            <v>1440</v>
          </cell>
          <cell r="K281">
            <v>1430</v>
          </cell>
          <cell r="L281">
            <v>1170</v>
          </cell>
          <cell r="M281">
            <v>1603</v>
          </cell>
          <cell r="N281">
            <v>1583</v>
          </cell>
        </row>
        <row r="282">
          <cell r="A282" t="str">
            <v>B08532</v>
          </cell>
          <cell r="B282">
            <v>1495</v>
          </cell>
          <cell r="C282">
            <v>1794</v>
          </cell>
          <cell r="D282">
            <v>1864</v>
          </cell>
          <cell r="E282">
            <v>1908</v>
          </cell>
          <cell r="F282">
            <v>1980</v>
          </cell>
          <cell r="G282">
            <v>1300</v>
          </cell>
          <cell r="H282">
            <v>2470</v>
          </cell>
          <cell r="I282">
            <v>1410</v>
          </cell>
          <cell r="J282">
            <v>1393</v>
          </cell>
          <cell r="K282">
            <v>2860</v>
          </cell>
          <cell r="L282">
            <v>1533</v>
          </cell>
          <cell r="M282">
            <v>1326</v>
          </cell>
          <cell r="N282">
            <v>1795</v>
          </cell>
        </row>
        <row r="283">
          <cell r="A283" t="str">
            <v>B08533</v>
          </cell>
          <cell r="B283">
            <v>1560</v>
          </cell>
          <cell r="C283">
            <v>1787</v>
          </cell>
          <cell r="D283">
            <v>1885</v>
          </cell>
          <cell r="E283">
            <v>2063</v>
          </cell>
          <cell r="F283">
            <v>1603</v>
          </cell>
          <cell r="G283">
            <v>1365</v>
          </cell>
          <cell r="H283">
            <v>2432</v>
          </cell>
          <cell r="I283">
            <v>1235</v>
          </cell>
          <cell r="J283">
            <v>1300</v>
          </cell>
          <cell r="K283">
            <v>1235</v>
          </cell>
          <cell r="L283">
            <v>987</v>
          </cell>
          <cell r="M283">
            <v>1372</v>
          </cell>
          <cell r="N283">
            <v>1647</v>
          </cell>
        </row>
        <row r="284">
          <cell r="A284" t="str">
            <v>B08534</v>
          </cell>
          <cell r="B284">
            <v>1885</v>
          </cell>
          <cell r="C284">
            <v>2227</v>
          </cell>
          <cell r="D284">
            <v>2014</v>
          </cell>
          <cell r="E284">
            <v>2290</v>
          </cell>
          <cell r="F284">
            <v>2141</v>
          </cell>
          <cell r="G284">
            <v>1645</v>
          </cell>
          <cell r="H284">
            <v>2737</v>
          </cell>
          <cell r="I284">
            <v>1572</v>
          </cell>
          <cell r="J284">
            <v>1625</v>
          </cell>
          <cell r="K284">
            <v>1824</v>
          </cell>
          <cell r="L284">
            <v>2015</v>
          </cell>
          <cell r="M284">
            <v>1702</v>
          </cell>
          <cell r="N284">
            <v>2358</v>
          </cell>
        </row>
        <row r="285">
          <cell r="A285" t="str">
            <v>B08535</v>
          </cell>
          <cell r="B285">
            <v>1261</v>
          </cell>
          <cell r="C285">
            <v>1430</v>
          </cell>
          <cell r="D285">
            <v>1565</v>
          </cell>
          <cell r="E285">
            <v>1476</v>
          </cell>
          <cell r="F285">
            <v>1365</v>
          </cell>
          <cell r="G285">
            <v>1300</v>
          </cell>
          <cell r="H285">
            <v>1690</v>
          </cell>
          <cell r="I285">
            <v>1258</v>
          </cell>
          <cell r="J285">
            <v>1151</v>
          </cell>
          <cell r="K285">
            <v>780</v>
          </cell>
          <cell r="L285">
            <v>845</v>
          </cell>
          <cell r="M285">
            <v>910</v>
          </cell>
          <cell r="N285">
            <v>1343</v>
          </cell>
        </row>
        <row r="286">
          <cell r="A286" t="str">
            <v>B08536</v>
          </cell>
          <cell r="B286">
            <v>1690</v>
          </cell>
          <cell r="C286">
            <v>1980</v>
          </cell>
          <cell r="D286">
            <v>1960</v>
          </cell>
          <cell r="E286">
            <v>1857</v>
          </cell>
          <cell r="F286">
            <v>1755</v>
          </cell>
          <cell r="G286">
            <v>1658</v>
          </cell>
          <cell r="H286">
            <v>2425</v>
          </cell>
          <cell r="I286">
            <v>1458</v>
          </cell>
          <cell r="J286">
            <v>1365</v>
          </cell>
          <cell r="K286">
            <v>1560</v>
          </cell>
          <cell r="L286">
            <v>1426</v>
          </cell>
          <cell r="M286">
            <v>1495</v>
          </cell>
          <cell r="N286">
            <v>1981</v>
          </cell>
        </row>
        <row r="287">
          <cell r="A287" t="str">
            <v>B08537</v>
          </cell>
          <cell r="B287">
            <v>1947</v>
          </cell>
          <cell r="C287">
            <v>1636</v>
          </cell>
          <cell r="D287">
            <v>1859</v>
          </cell>
          <cell r="E287">
            <v>2210</v>
          </cell>
          <cell r="F287">
            <v>1430</v>
          </cell>
          <cell r="G287">
            <v>2091</v>
          </cell>
          <cell r="H287">
            <v>2392</v>
          </cell>
          <cell r="I287">
            <v>1642</v>
          </cell>
          <cell r="J287">
            <v>1578</v>
          </cell>
          <cell r="K287">
            <v>1560</v>
          </cell>
          <cell r="L287">
            <v>1300</v>
          </cell>
          <cell r="M287">
            <v>1665</v>
          </cell>
          <cell r="N287">
            <v>1858</v>
          </cell>
        </row>
        <row r="288">
          <cell r="A288" t="str">
            <v>B08538</v>
          </cell>
          <cell r="B288">
            <v>1495</v>
          </cell>
          <cell r="C288">
            <v>1658</v>
          </cell>
          <cell r="D288">
            <v>1670</v>
          </cell>
          <cell r="E288">
            <v>1849</v>
          </cell>
          <cell r="F288">
            <v>2029</v>
          </cell>
          <cell r="G288">
            <v>1625</v>
          </cell>
          <cell r="H288">
            <v>2427</v>
          </cell>
          <cell r="I288">
            <v>1105</v>
          </cell>
          <cell r="J288">
            <v>65</v>
          </cell>
        </row>
        <row r="289">
          <cell r="A289" t="str">
            <v>B08539</v>
          </cell>
          <cell r="B289">
            <v>2600</v>
          </cell>
          <cell r="C289">
            <v>2757</v>
          </cell>
          <cell r="D289">
            <v>2823</v>
          </cell>
          <cell r="E289">
            <v>2739</v>
          </cell>
          <cell r="F289">
            <v>2954</v>
          </cell>
          <cell r="G289">
            <v>2145</v>
          </cell>
          <cell r="H289">
            <v>3778</v>
          </cell>
          <cell r="I289">
            <v>1950</v>
          </cell>
          <cell r="J289">
            <v>2061</v>
          </cell>
          <cell r="K289">
            <v>2080</v>
          </cell>
          <cell r="L289">
            <v>2168</v>
          </cell>
          <cell r="M289">
            <v>1921</v>
          </cell>
          <cell r="N289">
            <v>2615</v>
          </cell>
        </row>
        <row r="290">
          <cell r="A290" t="str">
            <v>B08540</v>
          </cell>
          <cell r="B290">
            <v>8539</v>
          </cell>
          <cell r="C290">
            <v>9448</v>
          </cell>
          <cell r="D290">
            <v>12902</v>
          </cell>
          <cell r="E290">
            <v>10864</v>
          </cell>
          <cell r="F290">
            <v>9094</v>
          </cell>
          <cell r="G290">
            <v>13217</v>
          </cell>
          <cell r="H290">
            <v>12617</v>
          </cell>
          <cell r="I290">
            <v>0</v>
          </cell>
        </row>
        <row r="291">
          <cell r="A291" t="str">
            <v>B08562</v>
          </cell>
          <cell r="B291">
            <v>8800</v>
          </cell>
          <cell r="C291">
            <v>19200</v>
          </cell>
          <cell r="D291">
            <v>40200</v>
          </cell>
          <cell r="E291">
            <v>11300</v>
          </cell>
        </row>
        <row r="292">
          <cell r="A292" t="str">
            <v>B08581</v>
          </cell>
          <cell r="B292">
            <v>1400</v>
          </cell>
          <cell r="C292">
            <v>5600</v>
          </cell>
          <cell r="D292">
            <v>12800</v>
          </cell>
          <cell r="E292">
            <v>1600</v>
          </cell>
        </row>
        <row r="293">
          <cell r="A293" t="str">
            <v>B08596</v>
          </cell>
          <cell r="B293">
            <v>15600</v>
          </cell>
          <cell r="C293">
            <v>6800</v>
          </cell>
          <cell r="D293">
            <v>14750</v>
          </cell>
          <cell r="E293">
            <v>20700</v>
          </cell>
        </row>
        <row r="294">
          <cell r="A294" t="str">
            <v>B08598</v>
          </cell>
          <cell r="B294">
            <v>14690</v>
          </cell>
          <cell r="C294">
            <v>12545</v>
          </cell>
          <cell r="D294">
            <v>14690</v>
          </cell>
          <cell r="E294">
            <v>26520</v>
          </cell>
        </row>
        <row r="295">
          <cell r="A295" t="str">
            <v>B08599</v>
          </cell>
          <cell r="B295">
            <v>11245</v>
          </cell>
          <cell r="C295">
            <v>8060</v>
          </cell>
          <cell r="D295">
            <v>9685</v>
          </cell>
          <cell r="E295">
            <v>22295</v>
          </cell>
        </row>
        <row r="296">
          <cell r="A296" t="str">
            <v>B08616</v>
          </cell>
          <cell r="B296">
            <v>6123</v>
          </cell>
          <cell r="C296">
            <v>6699</v>
          </cell>
          <cell r="D296">
            <v>7715</v>
          </cell>
          <cell r="E296">
            <v>7565</v>
          </cell>
          <cell r="F296">
            <v>6787</v>
          </cell>
          <cell r="G296">
            <v>9735</v>
          </cell>
          <cell r="H296">
            <v>8248</v>
          </cell>
          <cell r="I296">
            <v>0</v>
          </cell>
        </row>
        <row r="297">
          <cell r="A297" t="str">
            <v>B08678</v>
          </cell>
          <cell r="B297">
            <v>10530</v>
          </cell>
          <cell r="C297">
            <v>8450</v>
          </cell>
          <cell r="D297">
            <v>18265</v>
          </cell>
          <cell r="E297">
            <v>15340</v>
          </cell>
        </row>
        <row r="298">
          <cell r="A298" t="str">
            <v>B08687</v>
          </cell>
          <cell r="B298">
            <v>3339</v>
          </cell>
          <cell r="C298">
            <v>3700</v>
          </cell>
          <cell r="D298">
            <v>4451</v>
          </cell>
          <cell r="E298">
            <v>3454</v>
          </cell>
          <cell r="F298">
            <v>3983</v>
          </cell>
          <cell r="G298">
            <v>5539</v>
          </cell>
          <cell r="H298">
            <v>3670</v>
          </cell>
          <cell r="I298">
            <v>0</v>
          </cell>
        </row>
        <row r="299">
          <cell r="A299" t="str">
            <v>B08688</v>
          </cell>
          <cell r="B299">
            <v>1170</v>
          </cell>
          <cell r="C299">
            <v>1435</v>
          </cell>
          <cell r="D299">
            <v>1495</v>
          </cell>
          <cell r="E299">
            <v>1278</v>
          </cell>
          <cell r="F299">
            <v>1517</v>
          </cell>
          <cell r="G299">
            <v>1243</v>
          </cell>
          <cell r="H299">
            <v>2020</v>
          </cell>
          <cell r="I299">
            <v>1105</v>
          </cell>
          <cell r="J299">
            <v>1105</v>
          </cell>
          <cell r="K299">
            <v>1105</v>
          </cell>
          <cell r="L299">
            <v>972</v>
          </cell>
          <cell r="M299">
            <v>1040</v>
          </cell>
          <cell r="N299">
            <v>1185</v>
          </cell>
        </row>
        <row r="300">
          <cell r="A300" t="str">
            <v>B08689</v>
          </cell>
          <cell r="B300">
            <v>1300</v>
          </cell>
          <cell r="C300">
            <v>1282</v>
          </cell>
          <cell r="D300">
            <v>1353</v>
          </cell>
          <cell r="E300">
            <v>1334</v>
          </cell>
          <cell r="F300">
            <v>1170</v>
          </cell>
          <cell r="G300">
            <v>1273</v>
          </cell>
          <cell r="H300">
            <v>1926</v>
          </cell>
          <cell r="I300">
            <v>845</v>
          </cell>
          <cell r="J300">
            <v>975</v>
          </cell>
          <cell r="K300">
            <v>887</v>
          </cell>
          <cell r="L300">
            <v>889</v>
          </cell>
          <cell r="M300">
            <v>780</v>
          </cell>
          <cell r="N300">
            <v>1016</v>
          </cell>
        </row>
        <row r="301">
          <cell r="A301" t="str">
            <v>B08692</v>
          </cell>
          <cell r="L301">
            <v>23</v>
          </cell>
          <cell r="M301">
            <v>42</v>
          </cell>
          <cell r="N301">
            <v>42</v>
          </cell>
        </row>
        <row r="302">
          <cell r="A302" t="str">
            <v>B08693</v>
          </cell>
          <cell r="J302">
            <v>154</v>
          </cell>
          <cell r="K302">
            <v>105</v>
          </cell>
          <cell r="L302">
            <v>110</v>
          </cell>
          <cell r="M302">
            <v>133</v>
          </cell>
        </row>
        <row r="303">
          <cell r="A303" t="str">
            <v>B08697</v>
          </cell>
          <cell r="N303">
            <v>110</v>
          </cell>
        </row>
        <row r="304">
          <cell r="A304" t="str">
            <v>B08698</v>
          </cell>
          <cell r="J304">
            <v>21</v>
          </cell>
          <cell r="K304">
            <v>124</v>
          </cell>
          <cell r="M304">
            <v>21</v>
          </cell>
        </row>
        <row r="305">
          <cell r="A305" t="str">
            <v>B08782</v>
          </cell>
          <cell r="B305">
            <v>650</v>
          </cell>
          <cell r="C305">
            <v>750</v>
          </cell>
          <cell r="D305">
            <v>800</v>
          </cell>
          <cell r="E305">
            <v>100</v>
          </cell>
        </row>
        <row r="306">
          <cell r="A306" t="str">
            <v>B08783</v>
          </cell>
          <cell r="B306">
            <v>1466</v>
          </cell>
          <cell r="C306">
            <v>1200</v>
          </cell>
          <cell r="D306">
            <v>1800</v>
          </cell>
          <cell r="E306">
            <v>800</v>
          </cell>
        </row>
        <row r="307">
          <cell r="A307" t="str">
            <v>B08900</v>
          </cell>
          <cell r="H307">
            <v>3800</v>
          </cell>
          <cell r="I307">
            <v>18658</v>
          </cell>
          <cell r="J307">
            <v>11453</v>
          </cell>
          <cell r="K307">
            <v>13342</v>
          </cell>
          <cell r="L307">
            <v>11366</v>
          </cell>
          <cell r="M307">
            <v>11800</v>
          </cell>
          <cell r="N307">
            <v>14455</v>
          </cell>
        </row>
        <row r="308">
          <cell r="A308" t="str">
            <v>B08901</v>
          </cell>
          <cell r="H308">
            <v>3716</v>
          </cell>
          <cell r="I308">
            <v>22346</v>
          </cell>
          <cell r="J308">
            <v>13989</v>
          </cell>
          <cell r="K308">
            <v>16479</v>
          </cell>
          <cell r="L308">
            <v>15168</v>
          </cell>
          <cell r="M308">
            <v>13878</v>
          </cell>
          <cell r="N308">
            <v>18660</v>
          </cell>
        </row>
        <row r="309">
          <cell r="A309" t="str">
            <v>B08902</v>
          </cell>
          <cell r="H309">
            <v>5502</v>
          </cell>
          <cell r="I309">
            <v>29114</v>
          </cell>
          <cell r="J309">
            <v>19320</v>
          </cell>
          <cell r="K309">
            <v>25360</v>
          </cell>
          <cell r="L309">
            <v>21576</v>
          </cell>
          <cell r="M309">
            <v>20177</v>
          </cell>
          <cell r="N309">
            <v>33932</v>
          </cell>
        </row>
        <row r="310">
          <cell r="A310" t="str">
            <v>B08903</v>
          </cell>
          <cell r="H310">
            <v>5784</v>
          </cell>
          <cell r="I310">
            <v>20200</v>
          </cell>
          <cell r="J310">
            <v>12746</v>
          </cell>
          <cell r="K310">
            <v>17153</v>
          </cell>
          <cell r="L310">
            <v>14854</v>
          </cell>
          <cell r="M310">
            <v>15226</v>
          </cell>
          <cell r="N310">
            <v>20424</v>
          </cell>
        </row>
        <row r="311">
          <cell r="A311" t="str">
            <v>B08904</v>
          </cell>
          <cell r="H311">
            <v>4543</v>
          </cell>
          <cell r="I311">
            <v>11310</v>
          </cell>
          <cell r="J311">
            <v>6724</v>
          </cell>
          <cell r="K311">
            <v>7472</v>
          </cell>
          <cell r="L311">
            <v>8525</v>
          </cell>
          <cell r="M311">
            <v>8000</v>
          </cell>
          <cell r="N311">
            <v>10453</v>
          </cell>
        </row>
        <row r="312">
          <cell r="A312" t="str">
            <v>B08905</v>
          </cell>
          <cell r="H312">
            <v>2368</v>
          </cell>
          <cell r="I312">
            <v>7433</v>
          </cell>
          <cell r="J312">
            <v>7600</v>
          </cell>
          <cell r="K312">
            <v>9527</v>
          </cell>
          <cell r="L312">
            <v>8945</v>
          </cell>
          <cell r="M312">
            <v>9748</v>
          </cell>
          <cell r="N312">
            <v>12313</v>
          </cell>
        </row>
        <row r="313">
          <cell r="A313" t="str">
            <v>B08906</v>
          </cell>
          <cell r="H313">
            <v>11800</v>
          </cell>
          <cell r="I313">
            <v>19865</v>
          </cell>
          <cell r="J313">
            <v>14598</v>
          </cell>
          <cell r="K313">
            <v>20862</v>
          </cell>
          <cell r="L313">
            <v>15390</v>
          </cell>
          <cell r="M313">
            <v>15843</v>
          </cell>
          <cell r="N313">
            <v>22135</v>
          </cell>
        </row>
        <row r="314">
          <cell r="A314" t="str">
            <v>B08907</v>
          </cell>
          <cell r="H314">
            <v>3477</v>
          </cell>
          <cell r="I314">
            <v>12364</v>
          </cell>
          <cell r="J314">
            <v>6849</v>
          </cell>
          <cell r="K314">
            <v>10787</v>
          </cell>
          <cell r="L314">
            <v>10268</v>
          </cell>
          <cell r="M314">
            <v>8600</v>
          </cell>
          <cell r="N314">
            <v>12963</v>
          </cell>
        </row>
        <row r="315">
          <cell r="A315" t="str">
            <v>B08908</v>
          </cell>
          <cell r="H315">
            <v>16620</v>
          </cell>
          <cell r="I315">
            <v>20179</v>
          </cell>
          <cell r="J315">
            <v>15152</v>
          </cell>
          <cell r="K315">
            <v>11782</v>
          </cell>
          <cell r="L315">
            <v>12099</v>
          </cell>
          <cell r="M315">
            <v>9482</v>
          </cell>
          <cell r="N315">
            <v>13159</v>
          </cell>
        </row>
        <row r="316">
          <cell r="A316" t="str">
            <v>B08909</v>
          </cell>
          <cell r="H316">
            <v>4482</v>
          </cell>
          <cell r="I316">
            <v>21197</v>
          </cell>
          <cell r="J316">
            <v>17192</v>
          </cell>
          <cell r="K316">
            <v>14677</v>
          </cell>
          <cell r="L316">
            <v>16842</v>
          </cell>
          <cell r="M316">
            <v>12952</v>
          </cell>
          <cell r="N316">
            <v>16937</v>
          </cell>
        </row>
        <row r="317">
          <cell r="A317" t="str">
            <v>B08910</v>
          </cell>
          <cell r="H317">
            <v>6600</v>
          </cell>
          <cell r="I317">
            <v>26323</v>
          </cell>
          <cell r="J317">
            <v>17917</v>
          </cell>
          <cell r="K317">
            <v>20139</v>
          </cell>
          <cell r="L317">
            <v>19600</v>
          </cell>
          <cell r="M317">
            <v>16683</v>
          </cell>
          <cell r="N317">
            <v>21865</v>
          </cell>
        </row>
        <row r="318">
          <cell r="A318" t="str">
            <v>B08911</v>
          </cell>
          <cell r="H318">
            <v>4600</v>
          </cell>
          <cell r="I318">
            <v>29266</v>
          </cell>
          <cell r="J318">
            <v>21385</v>
          </cell>
          <cell r="K318">
            <v>28510</v>
          </cell>
          <cell r="L318">
            <v>24048</v>
          </cell>
          <cell r="M318">
            <v>23938</v>
          </cell>
          <cell r="N318">
            <v>32045</v>
          </cell>
        </row>
        <row r="319">
          <cell r="A319" t="str">
            <v>B08912</v>
          </cell>
          <cell r="H319">
            <v>14398</v>
          </cell>
          <cell r="I319">
            <v>41750</v>
          </cell>
          <cell r="J319">
            <v>38868</v>
          </cell>
          <cell r="K319">
            <v>47135</v>
          </cell>
          <cell r="L319">
            <v>44704</v>
          </cell>
          <cell r="M319">
            <v>31717</v>
          </cell>
          <cell r="N319">
            <v>58034</v>
          </cell>
        </row>
        <row r="320">
          <cell r="A320" t="str">
            <v>B08920</v>
          </cell>
          <cell r="B320">
            <v>3254</v>
          </cell>
          <cell r="C320">
            <v>4100</v>
          </cell>
          <cell r="D320">
            <v>4900</v>
          </cell>
          <cell r="E320">
            <v>3710</v>
          </cell>
          <cell r="F320">
            <v>5190</v>
          </cell>
          <cell r="G320">
            <v>5493</v>
          </cell>
          <cell r="H320">
            <v>7105</v>
          </cell>
          <cell r="I320">
            <v>100</v>
          </cell>
        </row>
        <row r="321">
          <cell r="A321" t="str">
            <v>B08921</v>
          </cell>
          <cell r="B321">
            <v>6077</v>
          </cell>
          <cell r="C321">
            <v>7400</v>
          </cell>
          <cell r="D321">
            <v>10525</v>
          </cell>
          <cell r="E321">
            <v>8698</v>
          </cell>
          <cell r="F321">
            <v>7339</v>
          </cell>
          <cell r="G321">
            <v>10670</v>
          </cell>
          <cell r="H321">
            <v>9419</v>
          </cell>
          <cell r="I321">
            <v>0</v>
          </cell>
        </row>
        <row r="322">
          <cell r="A322" t="str">
            <v>B08922</v>
          </cell>
          <cell r="B322">
            <v>1980</v>
          </cell>
          <cell r="C322">
            <v>2264</v>
          </cell>
          <cell r="D322">
            <v>2499</v>
          </cell>
          <cell r="E322">
            <v>3153</v>
          </cell>
          <cell r="F322">
            <v>3800</v>
          </cell>
          <cell r="G322">
            <v>4958</v>
          </cell>
          <cell r="H322">
            <v>4000</v>
          </cell>
          <cell r="I322">
            <v>0</v>
          </cell>
        </row>
        <row r="323">
          <cell r="A323" t="str">
            <v>B08923</v>
          </cell>
          <cell r="B323">
            <v>900</v>
          </cell>
          <cell r="C323">
            <v>1797</v>
          </cell>
          <cell r="D323">
            <v>2368</v>
          </cell>
          <cell r="E323">
            <v>3232</v>
          </cell>
          <cell r="F323">
            <v>2296</v>
          </cell>
          <cell r="G323">
            <v>3800</v>
          </cell>
          <cell r="H323">
            <v>2769</v>
          </cell>
          <cell r="I323">
            <v>0</v>
          </cell>
        </row>
        <row r="324">
          <cell r="A324" t="str">
            <v>B08924</v>
          </cell>
          <cell r="B324">
            <v>800</v>
          </cell>
          <cell r="C324">
            <v>3029</v>
          </cell>
          <cell r="D324">
            <v>3873</v>
          </cell>
          <cell r="E324">
            <v>4588</v>
          </cell>
          <cell r="F324">
            <v>3200</v>
          </cell>
          <cell r="G324">
            <v>5124</v>
          </cell>
          <cell r="H324">
            <v>4829</v>
          </cell>
          <cell r="I324">
            <v>0</v>
          </cell>
        </row>
        <row r="325">
          <cell r="A325" t="str">
            <v>B08925</v>
          </cell>
          <cell r="H325">
            <v>10600</v>
          </cell>
          <cell r="I325">
            <v>61538</v>
          </cell>
          <cell r="J325">
            <v>45415</v>
          </cell>
          <cell r="K325">
            <v>52252</v>
          </cell>
          <cell r="L325">
            <v>44320</v>
          </cell>
          <cell r="M325">
            <v>38273</v>
          </cell>
          <cell r="N325">
            <v>52960</v>
          </cell>
        </row>
        <row r="326">
          <cell r="A326" t="str">
            <v>B08926</v>
          </cell>
          <cell r="H326">
            <v>5800</v>
          </cell>
          <cell r="I326">
            <v>17628</v>
          </cell>
          <cell r="J326">
            <v>18026</v>
          </cell>
          <cell r="K326">
            <v>23771</v>
          </cell>
          <cell r="L326">
            <v>20965</v>
          </cell>
          <cell r="M326">
            <v>16546</v>
          </cell>
          <cell r="N326">
            <v>25501</v>
          </cell>
        </row>
        <row r="327">
          <cell r="A327" t="str">
            <v>B08930</v>
          </cell>
          <cell r="H327">
            <v>21824</v>
          </cell>
          <cell r="I327">
            <v>67854</v>
          </cell>
          <cell r="J327">
            <v>47003</v>
          </cell>
          <cell r="K327">
            <v>53105</v>
          </cell>
          <cell r="L327">
            <v>49655</v>
          </cell>
          <cell r="M327">
            <v>35708</v>
          </cell>
          <cell r="N327">
            <v>58308</v>
          </cell>
        </row>
        <row r="328">
          <cell r="A328" t="str">
            <v>B08931</v>
          </cell>
          <cell r="H328">
            <v>3200</v>
          </cell>
          <cell r="I328">
            <v>28679</v>
          </cell>
          <cell r="J328">
            <v>22835</v>
          </cell>
          <cell r="K328">
            <v>29509</v>
          </cell>
          <cell r="L328">
            <v>25503</v>
          </cell>
          <cell r="M328">
            <v>25405</v>
          </cell>
          <cell r="N328">
            <v>36491</v>
          </cell>
        </row>
        <row r="329">
          <cell r="A329" t="str">
            <v>B08940</v>
          </cell>
          <cell r="H329">
            <v>61470</v>
          </cell>
          <cell r="I329">
            <v>142267</v>
          </cell>
          <cell r="J329">
            <v>87388</v>
          </cell>
          <cell r="K329">
            <v>133358</v>
          </cell>
          <cell r="L329">
            <v>106433</v>
          </cell>
          <cell r="M329">
            <v>89999</v>
          </cell>
          <cell r="N329">
            <v>125679</v>
          </cell>
        </row>
        <row r="330">
          <cell r="A330" t="str">
            <v>B08941</v>
          </cell>
          <cell r="H330">
            <v>11672</v>
          </cell>
          <cell r="I330">
            <v>80723</v>
          </cell>
          <cell r="J330">
            <v>48135</v>
          </cell>
          <cell r="K330">
            <v>74893</v>
          </cell>
          <cell r="L330">
            <v>62849</v>
          </cell>
          <cell r="M330">
            <v>62161</v>
          </cell>
          <cell r="N330">
            <v>69800</v>
          </cell>
        </row>
        <row r="331">
          <cell r="A331" t="str">
            <v>B08942</v>
          </cell>
          <cell r="H331">
            <v>29835</v>
          </cell>
          <cell r="I331">
            <v>93441</v>
          </cell>
          <cell r="J331">
            <v>67329</v>
          </cell>
          <cell r="K331">
            <v>85506</v>
          </cell>
          <cell r="L331">
            <v>70961</v>
          </cell>
          <cell r="M331">
            <v>63623</v>
          </cell>
          <cell r="N331">
            <v>78772</v>
          </cell>
        </row>
        <row r="332">
          <cell r="A332" t="str">
            <v>B08943</v>
          </cell>
          <cell r="H332">
            <v>22400</v>
          </cell>
          <cell r="I332">
            <v>89235</v>
          </cell>
          <cell r="J332">
            <v>53883</v>
          </cell>
          <cell r="K332">
            <v>73117</v>
          </cell>
          <cell r="L332">
            <v>61987</v>
          </cell>
          <cell r="M332">
            <v>57117</v>
          </cell>
          <cell r="N332">
            <v>73116</v>
          </cell>
        </row>
        <row r="333">
          <cell r="A333" t="str">
            <v>B08944</v>
          </cell>
          <cell r="H333">
            <v>19311</v>
          </cell>
          <cell r="I333">
            <v>37878</v>
          </cell>
          <cell r="J333">
            <v>28545</v>
          </cell>
          <cell r="K333">
            <v>38030</v>
          </cell>
          <cell r="L333">
            <v>32127</v>
          </cell>
          <cell r="M333">
            <v>30369</v>
          </cell>
          <cell r="N333">
            <v>43234</v>
          </cell>
        </row>
        <row r="334">
          <cell r="A334" t="str">
            <v>B08945</v>
          </cell>
          <cell r="H334">
            <v>12333</v>
          </cell>
          <cell r="I334">
            <v>12400</v>
          </cell>
          <cell r="J334">
            <v>9350</v>
          </cell>
          <cell r="K334">
            <v>13170</v>
          </cell>
          <cell r="L334">
            <v>13868</v>
          </cell>
          <cell r="M334">
            <v>13340</v>
          </cell>
          <cell r="N334">
            <v>17764</v>
          </cell>
        </row>
        <row r="335">
          <cell r="A335" t="str">
            <v>B08946</v>
          </cell>
          <cell r="H335">
            <v>10382</v>
          </cell>
          <cell r="I335">
            <v>37469</v>
          </cell>
          <cell r="J335">
            <v>32135</v>
          </cell>
          <cell r="K335">
            <v>37962</v>
          </cell>
          <cell r="L335">
            <v>30858</v>
          </cell>
          <cell r="M335">
            <v>27364</v>
          </cell>
          <cell r="N335">
            <v>40935</v>
          </cell>
        </row>
        <row r="336">
          <cell r="A336" t="str">
            <v>B08947</v>
          </cell>
          <cell r="H336">
            <v>7578</v>
          </cell>
          <cell r="I336">
            <v>42468</v>
          </cell>
          <cell r="J336">
            <v>28234</v>
          </cell>
          <cell r="K336">
            <v>39620</v>
          </cell>
          <cell r="L336">
            <v>32015</v>
          </cell>
          <cell r="M336">
            <v>29999</v>
          </cell>
          <cell r="N336">
            <v>41276</v>
          </cell>
        </row>
        <row r="337">
          <cell r="A337" t="str">
            <v>B08948</v>
          </cell>
          <cell r="H337">
            <v>10310</v>
          </cell>
          <cell r="I337">
            <v>33140</v>
          </cell>
          <cell r="J337">
            <v>20386</v>
          </cell>
          <cell r="K337">
            <v>27658</v>
          </cell>
          <cell r="L337">
            <v>23688</v>
          </cell>
          <cell r="M337">
            <v>22783</v>
          </cell>
          <cell r="N337">
            <v>32540</v>
          </cell>
        </row>
        <row r="338">
          <cell r="A338" t="str">
            <v>B08949</v>
          </cell>
          <cell r="H338">
            <v>5740</v>
          </cell>
          <cell r="I338">
            <v>8268</v>
          </cell>
          <cell r="J338">
            <v>7905</v>
          </cell>
          <cell r="K338">
            <v>9200</v>
          </cell>
          <cell r="L338">
            <v>8147</v>
          </cell>
          <cell r="M338">
            <v>8800</v>
          </cell>
          <cell r="N338">
            <v>11249</v>
          </cell>
        </row>
        <row r="339">
          <cell r="A339" t="str">
            <v>B08950</v>
          </cell>
          <cell r="I339">
            <v>9592</v>
          </cell>
          <cell r="J339">
            <v>9940</v>
          </cell>
          <cell r="K339">
            <v>9600</v>
          </cell>
          <cell r="L339">
            <v>8279</v>
          </cell>
          <cell r="M339">
            <v>7458</v>
          </cell>
          <cell r="N339">
            <v>12555</v>
          </cell>
        </row>
        <row r="340">
          <cell r="A340" t="str">
            <v>B08951</v>
          </cell>
          <cell r="I340">
            <v>21000</v>
          </cell>
          <cell r="J340">
            <v>16633</v>
          </cell>
          <cell r="K340">
            <v>16549</v>
          </cell>
          <cell r="L340">
            <v>13100</v>
          </cell>
          <cell r="M340">
            <v>14510</v>
          </cell>
          <cell r="N340">
            <v>17907</v>
          </cell>
        </row>
        <row r="341">
          <cell r="A341" t="str">
            <v>B08955</v>
          </cell>
          <cell r="I341">
            <v>12087</v>
          </cell>
          <cell r="J341">
            <v>2400</v>
          </cell>
          <cell r="K341">
            <v>5817</v>
          </cell>
          <cell r="L341">
            <v>5200</v>
          </cell>
          <cell r="M341">
            <v>4600</v>
          </cell>
          <cell r="N341">
            <v>6256</v>
          </cell>
        </row>
        <row r="342">
          <cell r="A342" t="str">
            <v>B08956</v>
          </cell>
          <cell r="I342">
            <v>22172</v>
          </cell>
          <cell r="J342">
            <v>11991</v>
          </cell>
          <cell r="K342">
            <v>14395</v>
          </cell>
          <cell r="L342">
            <v>12220</v>
          </cell>
          <cell r="M342">
            <v>11850</v>
          </cell>
          <cell r="N342">
            <v>15379</v>
          </cell>
        </row>
        <row r="343">
          <cell r="A343" t="str">
            <v>B08957</v>
          </cell>
          <cell r="I343">
            <v>20228</v>
          </cell>
          <cell r="J343">
            <v>8800</v>
          </cell>
          <cell r="K343">
            <v>10547</v>
          </cell>
          <cell r="L343">
            <v>10600</v>
          </cell>
          <cell r="M343">
            <v>8762</v>
          </cell>
          <cell r="N343">
            <v>12463</v>
          </cell>
        </row>
        <row r="344">
          <cell r="A344" t="str">
            <v>B08958</v>
          </cell>
          <cell r="I344">
            <v>12762</v>
          </cell>
          <cell r="J344">
            <v>11338</v>
          </cell>
          <cell r="K344">
            <v>10983</v>
          </cell>
          <cell r="L344">
            <v>10400</v>
          </cell>
          <cell r="M344">
            <v>9635</v>
          </cell>
          <cell r="N344">
            <v>13094</v>
          </cell>
        </row>
        <row r="345">
          <cell r="A345" t="str">
            <v>B08963</v>
          </cell>
          <cell r="H345">
            <v>4200</v>
          </cell>
          <cell r="I345">
            <v>12436</v>
          </cell>
          <cell r="J345">
            <v>6736</v>
          </cell>
          <cell r="K345">
            <v>8887</v>
          </cell>
          <cell r="L345">
            <v>7504</v>
          </cell>
          <cell r="M345">
            <v>8200</v>
          </cell>
          <cell r="N345">
            <v>10178</v>
          </cell>
        </row>
        <row r="346">
          <cell r="A346" t="str">
            <v>B09006</v>
          </cell>
          <cell r="B346">
            <v>11198</v>
          </cell>
          <cell r="C346">
            <v>13685</v>
          </cell>
          <cell r="D346">
            <v>10259</v>
          </cell>
          <cell r="E346">
            <v>11122</v>
          </cell>
          <cell r="F346">
            <v>14951</v>
          </cell>
          <cell r="G346">
            <v>13505</v>
          </cell>
          <cell r="H346">
            <v>13693</v>
          </cell>
          <cell r="I346">
            <v>14722</v>
          </cell>
          <cell r="J346">
            <v>11871</v>
          </cell>
          <cell r="K346">
            <v>15490</v>
          </cell>
          <cell r="L346">
            <v>12982</v>
          </cell>
          <cell r="M346">
            <v>13687</v>
          </cell>
          <cell r="N346">
            <v>16713</v>
          </cell>
        </row>
        <row r="347">
          <cell r="A347" t="str">
            <v>B09018</v>
          </cell>
          <cell r="B347">
            <v>2941</v>
          </cell>
          <cell r="C347">
            <v>2949</v>
          </cell>
          <cell r="D347">
            <v>3055</v>
          </cell>
          <cell r="E347">
            <v>3132</v>
          </cell>
          <cell r="F347">
            <v>3814</v>
          </cell>
          <cell r="G347">
            <v>3031</v>
          </cell>
          <cell r="H347">
            <v>4162</v>
          </cell>
          <cell r="I347">
            <v>3193</v>
          </cell>
          <cell r="J347">
            <v>3050</v>
          </cell>
          <cell r="K347">
            <v>3764</v>
          </cell>
          <cell r="L347">
            <v>3289</v>
          </cell>
          <cell r="M347">
            <v>3790</v>
          </cell>
          <cell r="N347">
            <v>4728</v>
          </cell>
        </row>
        <row r="348">
          <cell r="A348" t="str">
            <v>B09045</v>
          </cell>
          <cell r="B348">
            <v>3700</v>
          </cell>
          <cell r="C348">
            <v>4700</v>
          </cell>
          <cell r="D348">
            <v>3631</v>
          </cell>
          <cell r="E348">
            <v>5000</v>
          </cell>
          <cell r="F348">
            <v>5400</v>
          </cell>
          <cell r="G348">
            <v>6911</v>
          </cell>
          <cell r="H348">
            <v>6761</v>
          </cell>
          <cell r="I348">
            <v>5516</v>
          </cell>
          <cell r="J348">
            <v>4100</v>
          </cell>
          <cell r="K348">
            <v>4958</v>
          </cell>
          <cell r="L348">
            <v>4551</v>
          </cell>
          <cell r="M348">
            <v>4854</v>
          </cell>
          <cell r="N348">
            <v>4848</v>
          </cell>
        </row>
        <row r="349">
          <cell r="A349" t="str">
            <v>B09106</v>
          </cell>
          <cell r="B349">
            <v>4300</v>
          </cell>
          <cell r="C349">
            <v>6960</v>
          </cell>
          <cell r="D349">
            <v>6968</v>
          </cell>
          <cell r="E349">
            <v>3200</v>
          </cell>
        </row>
        <row r="350">
          <cell r="A350" t="str">
            <v>B09107</v>
          </cell>
          <cell r="B350">
            <v>5325</v>
          </cell>
          <cell r="C350">
            <v>6466</v>
          </cell>
          <cell r="D350">
            <v>7390</v>
          </cell>
          <cell r="E350">
            <v>7675</v>
          </cell>
          <cell r="F350">
            <v>9861</v>
          </cell>
          <cell r="G350">
            <v>10196</v>
          </cell>
          <cell r="H350">
            <v>8646</v>
          </cell>
          <cell r="I350">
            <v>0</v>
          </cell>
        </row>
        <row r="351">
          <cell r="A351" t="str">
            <v>B09108</v>
          </cell>
          <cell r="B351">
            <v>2180</v>
          </cell>
          <cell r="C351">
            <v>2785</v>
          </cell>
          <cell r="D351">
            <v>2602</v>
          </cell>
        </row>
        <row r="352">
          <cell r="A352" t="str">
            <v>B09117</v>
          </cell>
          <cell r="B352">
            <v>4212</v>
          </cell>
          <cell r="C352">
            <v>6395</v>
          </cell>
          <cell r="D352">
            <v>8328</v>
          </cell>
          <cell r="E352">
            <v>9589</v>
          </cell>
          <cell r="F352">
            <v>8948</v>
          </cell>
          <cell r="G352">
            <v>13870</v>
          </cell>
          <cell r="H352">
            <v>15562</v>
          </cell>
          <cell r="I352">
            <v>0</v>
          </cell>
        </row>
        <row r="353">
          <cell r="A353" t="str">
            <v>B09119</v>
          </cell>
          <cell r="B353">
            <v>4669</v>
          </cell>
          <cell r="C353">
            <v>5907</v>
          </cell>
          <cell r="D353">
            <v>7425</v>
          </cell>
          <cell r="E353">
            <v>7147</v>
          </cell>
          <cell r="F353">
            <v>7432</v>
          </cell>
          <cell r="G353">
            <v>9798</v>
          </cell>
          <cell r="H353">
            <v>10231</v>
          </cell>
          <cell r="I353">
            <v>0</v>
          </cell>
        </row>
        <row r="354">
          <cell r="A354" t="str">
            <v>B09138</v>
          </cell>
          <cell r="C354">
            <v>200</v>
          </cell>
          <cell r="E354">
            <v>200</v>
          </cell>
          <cell r="F354">
            <v>500</v>
          </cell>
          <cell r="G354">
            <v>500</v>
          </cell>
          <cell r="H354">
            <v>500</v>
          </cell>
          <cell r="I354">
            <v>300</v>
          </cell>
          <cell r="J354">
            <v>100</v>
          </cell>
          <cell r="K354">
            <v>100</v>
          </cell>
          <cell r="M354">
            <v>200</v>
          </cell>
          <cell r="N354">
            <v>200</v>
          </cell>
        </row>
        <row r="355">
          <cell r="A355" t="str">
            <v>B09141</v>
          </cell>
          <cell r="B355">
            <v>300</v>
          </cell>
          <cell r="C355">
            <v>200</v>
          </cell>
          <cell r="D355">
            <v>100</v>
          </cell>
          <cell r="E355">
            <v>200</v>
          </cell>
          <cell r="F355">
            <v>1100</v>
          </cell>
          <cell r="G355">
            <v>1000</v>
          </cell>
          <cell r="H355">
            <v>500</v>
          </cell>
          <cell r="I355">
            <v>800</v>
          </cell>
          <cell r="J355">
            <v>300</v>
          </cell>
          <cell r="K355">
            <v>300</v>
          </cell>
          <cell r="L355">
            <v>200</v>
          </cell>
          <cell r="M355">
            <v>400</v>
          </cell>
          <cell r="N355">
            <v>400</v>
          </cell>
        </row>
        <row r="356">
          <cell r="A356" t="str">
            <v>B09142</v>
          </cell>
          <cell r="B356">
            <v>600</v>
          </cell>
          <cell r="D356">
            <v>100</v>
          </cell>
          <cell r="E356">
            <v>200</v>
          </cell>
          <cell r="F356">
            <v>1300</v>
          </cell>
          <cell r="G356">
            <v>1700</v>
          </cell>
          <cell r="H356">
            <v>500</v>
          </cell>
          <cell r="I356">
            <v>1100</v>
          </cell>
          <cell r="J356">
            <v>100</v>
          </cell>
          <cell r="M356">
            <v>400</v>
          </cell>
          <cell r="N356">
            <v>500</v>
          </cell>
        </row>
        <row r="357">
          <cell r="A357" t="str">
            <v>B09179</v>
          </cell>
          <cell r="B357">
            <v>4728</v>
          </cell>
          <cell r="C357">
            <v>4350</v>
          </cell>
          <cell r="D357">
            <v>4940</v>
          </cell>
          <cell r="E357">
            <v>5388</v>
          </cell>
          <cell r="F357">
            <v>6445</v>
          </cell>
          <cell r="G357">
            <v>5076</v>
          </cell>
          <cell r="H357">
            <v>6575</v>
          </cell>
          <cell r="I357">
            <v>6088</v>
          </cell>
          <cell r="J357">
            <v>5465</v>
          </cell>
          <cell r="K357">
            <v>6423</v>
          </cell>
          <cell r="L357">
            <v>6649</v>
          </cell>
          <cell r="M357">
            <v>6078</v>
          </cell>
          <cell r="N357">
            <v>8817</v>
          </cell>
        </row>
        <row r="358">
          <cell r="A358" t="str">
            <v>B09180</v>
          </cell>
          <cell r="B358">
            <v>17488</v>
          </cell>
          <cell r="C358">
            <v>17286</v>
          </cell>
          <cell r="D358">
            <v>16049</v>
          </cell>
          <cell r="E358">
            <v>20219</v>
          </cell>
          <cell r="F358">
            <v>20968</v>
          </cell>
          <cell r="G358">
            <v>18258</v>
          </cell>
          <cell r="H358">
            <v>21624</v>
          </cell>
          <cell r="I358">
            <v>18718</v>
          </cell>
          <cell r="J358">
            <v>21368</v>
          </cell>
          <cell r="K358">
            <v>21296</v>
          </cell>
          <cell r="L358">
            <v>21803</v>
          </cell>
          <cell r="M358">
            <v>21951</v>
          </cell>
          <cell r="N358">
            <v>27344</v>
          </cell>
        </row>
        <row r="359">
          <cell r="A359" t="str">
            <v>B09185</v>
          </cell>
          <cell r="B359">
            <v>8233</v>
          </cell>
          <cell r="C359">
            <v>7625</v>
          </cell>
          <cell r="D359">
            <v>8084</v>
          </cell>
          <cell r="E359">
            <v>9880</v>
          </cell>
          <cell r="F359">
            <v>11138</v>
          </cell>
          <cell r="G359">
            <v>8306</v>
          </cell>
          <cell r="H359">
            <v>11736</v>
          </cell>
          <cell r="I359">
            <v>9252</v>
          </cell>
          <cell r="J359">
            <v>8032</v>
          </cell>
          <cell r="K359">
            <v>9722</v>
          </cell>
          <cell r="L359">
            <v>9161</v>
          </cell>
          <cell r="M359">
            <v>8664</v>
          </cell>
          <cell r="N359">
            <v>12272</v>
          </cell>
        </row>
        <row r="360">
          <cell r="A360" t="str">
            <v>B09190</v>
          </cell>
          <cell r="B360">
            <v>6102</v>
          </cell>
          <cell r="C360">
            <v>5213</v>
          </cell>
          <cell r="D360">
            <v>4750</v>
          </cell>
          <cell r="E360">
            <v>950</v>
          </cell>
          <cell r="F360">
            <v>6179</v>
          </cell>
          <cell r="G360">
            <v>3950</v>
          </cell>
          <cell r="H360">
            <v>4174</v>
          </cell>
          <cell r="I360">
            <v>5568</v>
          </cell>
          <cell r="J360">
            <v>4000</v>
          </cell>
          <cell r="K360">
            <v>4310</v>
          </cell>
          <cell r="L360">
            <v>4562</v>
          </cell>
          <cell r="M360">
            <v>4301</v>
          </cell>
          <cell r="N360">
            <v>5579</v>
          </cell>
        </row>
        <row r="361">
          <cell r="A361" t="str">
            <v>B09191</v>
          </cell>
          <cell r="B361">
            <v>3323</v>
          </cell>
          <cell r="C361">
            <v>3576</v>
          </cell>
          <cell r="D361">
            <v>3304</v>
          </cell>
          <cell r="E361">
            <v>3672</v>
          </cell>
          <cell r="F361">
            <v>3400</v>
          </cell>
          <cell r="G361">
            <v>2759</v>
          </cell>
          <cell r="H361">
            <v>4154</v>
          </cell>
          <cell r="I361">
            <v>3205</v>
          </cell>
          <cell r="J361">
            <v>2779</v>
          </cell>
          <cell r="K361">
            <v>3468</v>
          </cell>
          <cell r="L361">
            <v>3300</v>
          </cell>
          <cell r="M361">
            <v>3901</v>
          </cell>
          <cell r="N361">
            <v>4595</v>
          </cell>
        </row>
        <row r="362">
          <cell r="A362" t="str">
            <v>B09195</v>
          </cell>
          <cell r="B362">
            <v>6605</v>
          </cell>
          <cell r="C362">
            <v>6010</v>
          </cell>
          <cell r="D362">
            <v>5750</v>
          </cell>
          <cell r="E362">
            <v>6437</v>
          </cell>
          <cell r="F362">
            <v>7915</v>
          </cell>
          <cell r="G362">
            <v>6871</v>
          </cell>
          <cell r="H362">
            <v>8804</v>
          </cell>
          <cell r="I362">
            <v>6847</v>
          </cell>
          <cell r="J362">
            <v>6651</v>
          </cell>
          <cell r="K362">
            <v>7786</v>
          </cell>
          <cell r="L362">
            <v>7800</v>
          </cell>
          <cell r="M362">
            <v>6694</v>
          </cell>
          <cell r="N362">
            <v>9576</v>
          </cell>
        </row>
        <row r="363">
          <cell r="A363" t="str">
            <v>B09197</v>
          </cell>
          <cell r="B363">
            <v>8443</v>
          </cell>
          <cell r="C363">
            <v>9820</v>
          </cell>
          <cell r="D363">
            <v>9038</v>
          </cell>
          <cell r="E363">
            <v>9811</v>
          </cell>
          <cell r="F363">
            <v>12224</v>
          </cell>
          <cell r="G363">
            <v>11580</v>
          </cell>
          <cell r="H363">
            <v>11885</v>
          </cell>
          <cell r="I363">
            <v>10715</v>
          </cell>
          <cell r="J363">
            <v>9356</v>
          </cell>
          <cell r="K363">
            <v>12440</v>
          </cell>
          <cell r="L363">
            <v>10970</v>
          </cell>
          <cell r="M363">
            <v>10872</v>
          </cell>
          <cell r="N363">
            <v>13733</v>
          </cell>
        </row>
        <row r="364">
          <cell r="A364" t="str">
            <v>B09198</v>
          </cell>
          <cell r="B364">
            <v>14020</v>
          </cell>
          <cell r="C364">
            <v>12043</v>
          </cell>
          <cell r="D364">
            <v>12104</v>
          </cell>
          <cell r="E364">
            <v>14930</v>
          </cell>
          <cell r="F364">
            <v>16475</v>
          </cell>
          <cell r="G364">
            <v>13627</v>
          </cell>
          <cell r="H364">
            <v>16417</v>
          </cell>
          <cell r="I364">
            <v>14818</v>
          </cell>
          <cell r="J364">
            <v>13728</v>
          </cell>
          <cell r="K364">
            <v>15935</v>
          </cell>
          <cell r="L364">
            <v>15738</v>
          </cell>
          <cell r="M364">
            <v>15193</v>
          </cell>
          <cell r="N364">
            <v>20377</v>
          </cell>
        </row>
        <row r="365">
          <cell r="A365" t="str">
            <v>B09199</v>
          </cell>
          <cell r="B365">
            <v>6299</v>
          </cell>
          <cell r="C365">
            <v>6226</v>
          </cell>
          <cell r="D365">
            <v>5674</v>
          </cell>
          <cell r="E365">
            <v>6344</v>
          </cell>
          <cell r="F365">
            <v>6716</v>
          </cell>
          <cell r="G365">
            <v>5550</v>
          </cell>
          <cell r="H365">
            <v>7373</v>
          </cell>
          <cell r="I365">
            <v>5973</v>
          </cell>
          <cell r="J365">
            <v>5443</v>
          </cell>
          <cell r="K365">
            <v>6189</v>
          </cell>
          <cell r="L365">
            <v>5861</v>
          </cell>
          <cell r="M365">
            <v>6412</v>
          </cell>
          <cell r="N365">
            <v>8196</v>
          </cell>
        </row>
        <row r="366">
          <cell r="A366" t="str">
            <v>B09215</v>
          </cell>
          <cell r="B366">
            <v>9359</v>
          </cell>
          <cell r="C366">
            <v>8588</v>
          </cell>
          <cell r="D366">
            <v>8280</v>
          </cell>
          <cell r="E366">
            <v>8390</v>
          </cell>
          <cell r="F366">
            <v>8745</v>
          </cell>
          <cell r="G366">
            <v>7252</v>
          </cell>
          <cell r="H366">
            <v>9461</v>
          </cell>
          <cell r="I366">
            <v>7921</v>
          </cell>
          <cell r="J366">
            <v>7023</v>
          </cell>
          <cell r="K366">
            <v>8485</v>
          </cell>
          <cell r="L366">
            <v>7688</v>
          </cell>
          <cell r="M366">
            <v>7938</v>
          </cell>
          <cell r="N366">
            <v>11124</v>
          </cell>
        </row>
        <row r="367">
          <cell r="A367" t="str">
            <v>B09216</v>
          </cell>
          <cell r="B367">
            <v>3498</v>
          </cell>
          <cell r="C367">
            <v>3489</v>
          </cell>
          <cell r="D367">
            <v>3650</v>
          </cell>
          <cell r="E367">
            <v>3507</v>
          </cell>
          <cell r="F367">
            <v>3557</v>
          </cell>
          <cell r="G367">
            <v>3046</v>
          </cell>
          <cell r="H367">
            <v>3833</v>
          </cell>
          <cell r="I367">
            <v>3410</v>
          </cell>
          <cell r="J367">
            <v>3080</v>
          </cell>
          <cell r="K367">
            <v>3350</v>
          </cell>
          <cell r="L367">
            <v>3483</v>
          </cell>
          <cell r="M367">
            <v>3405</v>
          </cell>
          <cell r="N367">
            <v>4777</v>
          </cell>
        </row>
        <row r="368">
          <cell r="A368" t="str">
            <v>B09219</v>
          </cell>
          <cell r="B368">
            <v>1339</v>
          </cell>
          <cell r="C368">
            <v>1400</v>
          </cell>
          <cell r="D368">
            <v>1465</v>
          </cell>
          <cell r="E368">
            <v>1700</v>
          </cell>
          <cell r="F368">
            <v>1672</v>
          </cell>
          <cell r="G368">
            <v>1659</v>
          </cell>
          <cell r="H368">
            <v>2359</v>
          </cell>
          <cell r="I368">
            <v>1387</v>
          </cell>
          <cell r="J368">
            <v>1307</v>
          </cell>
          <cell r="K368">
            <v>1500</v>
          </cell>
          <cell r="L368">
            <v>1300</v>
          </cell>
          <cell r="M368">
            <v>1556</v>
          </cell>
          <cell r="N368">
            <v>1861</v>
          </cell>
        </row>
        <row r="369">
          <cell r="A369" t="str">
            <v>B09220</v>
          </cell>
          <cell r="B369">
            <v>2974</v>
          </cell>
          <cell r="C369">
            <v>3034</v>
          </cell>
          <cell r="D369">
            <v>2909</v>
          </cell>
          <cell r="E369">
            <v>3206</v>
          </cell>
          <cell r="F369">
            <v>3600</v>
          </cell>
          <cell r="G369">
            <v>3008</v>
          </cell>
          <cell r="H369">
            <v>3761</v>
          </cell>
          <cell r="I369">
            <v>3406</v>
          </cell>
          <cell r="J369">
            <v>2896</v>
          </cell>
          <cell r="K369">
            <v>3458</v>
          </cell>
          <cell r="L369">
            <v>3233</v>
          </cell>
          <cell r="M369">
            <v>3296</v>
          </cell>
          <cell r="N369">
            <v>4090</v>
          </cell>
        </row>
        <row r="370">
          <cell r="A370" t="str">
            <v>B09234</v>
          </cell>
          <cell r="B370">
            <v>4366</v>
          </cell>
          <cell r="C370">
            <v>4150</v>
          </cell>
          <cell r="D370">
            <v>4169</v>
          </cell>
          <cell r="E370">
            <v>4471</v>
          </cell>
          <cell r="F370">
            <v>5753</v>
          </cell>
          <cell r="G370">
            <v>4766</v>
          </cell>
          <cell r="H370">
            <v>7107</v>
          </cell>
          <cell r="I370">
            <v>5478</v>
          </cell>
          <cell r="J370">
            <v>4450</v>
          </cell>
          <cell r="K370">
            <v>5338</v>
          </cell>
          <cell r="L370">
            <v>5685</v>
          </cell>
          <cell r="M370">
            <v>5727</v>
          </cell>
          <cell r="N370">
            <v>7120</v>
          </cell>
        </row>
        <row r="371">
          <cell r="A371" t="str">
            <v>B09238</v>
          </cell>
          <cell r="B371">
            <v>1382</v>
          </cell>
          <cell r="C371">
            <v>1758</v>
          </cell>
          <cell r="D371">
            <v>1762</v>
          </cell>
          <cell r="E371">
            <v>1250</v>
          </cell>
          <cell r="F371">
            <v>0</v>
          </cell>
        </row>
        <row r="372">
          <cell r="A372" t="str">
            <v>B09240</v>
          </cell>
          <cell r="B372">
            <v>11715</v>
          </cell>
          <cell r="C372">
            <v>15550</v>
          </cell>
          <cell r="D372">
            <v>9100</v>
          </cell>
          <cell r="E372">
            <v>12357</v>
          </cell>
          <cell r="F372">
            <v>13641</v>
          </cell>
          <cell r="G372">
            <v>12670</v>
          </cell>
          <cell r="H372">
            <v>13650</v>
          </cell>
          <cell r="I372">
            <v>12199</v>
          </cell>
          <cell r="J372">
            <v>9982</v>
          </cell>
          <cell r="K372">
            <v>11795</v>
          </cell>
          <cell r="L372">
            <v>12300</v>
          </cell>
          <cell r="M372">
            <v>12242</v>
          </cell>
          <cell r="N372">
            <v>13958</v>
          </cell>
        </row>
        <row r="373">
          <cell r="A373" t="str">
            <v>B09245</v>
          </cell>
          <cell r="B373">
            <v>11080</v>
          </cell>
          <cell r="C373">
            <v>11117</v>
          </cell>
          <cell r="D373">
            <v>10666</v>
          </cell>
          <cell r="E373">
            <v>13902</v>
          </cell>
          <cell r="F373">
            <v>14140</v>
          </cell>
          <cell r="G373">
            <v>13524</v>
          </cell>
          <cell r="H373">
            <v>15573</v>
          </cell>
          <cell r="I373">
            <v>12764</v>
          </cell>
          <cell r="J373">
            <v>11357</v>
          </cell>
          <cell r="K373">
            <v>15222</v>
          </cell>
          <cell r="L373">
            <v>13888</v>
          </cell>
          <cell r="M373">
            <v>12636</v>
          </cell>
          <cell r="N373">
            <v>16610</v>
          </cell>
        </row>
        <row r="374">
          <cell r="A374" t="str">
            <v>B09250</v>
          </cell>
          <cell r="B374">
            <v>1500</v>
          </cell>
          <cell r="C374">
            <v>1611</v>
          </cell>
          <cell r="D374">
            <v>1714</v>
          </cell>
          <cell r="E374">
            <v>2128</v>
          </cell>
          <cell r="F374">
            <v>2800</v>
          </cell>
          <cell r="G374">
            <v>2744</v>
          </cell>
          <cell r="H374">
            <v>3576</v>
          </cell>
          <cell r="I374">
            <v>3039</v>
          </cell>
          <cell r="J374">
            <v>2613</v>
          </cell>
          <cell r="K374">
            <v>2850</v>
          </cell>
          <cell r="L374">
            <v>3031</v>
          </cell>
          <cell r="M374">
            <v>3250</v>
          </cell>
          <cell r="N374">
            <v>3910</v>
          </cell>
        </row>
        <row r="375">
          <cell r="A375" t="str">
            <v>B09276</v>
          </cell>
          <cell r="B375">
            <v>1450</v>
          </cell>
          <cell r="C375">
            <v>1909</v>
          </cell>
          <cell r="D375">
            <v>1804</v>
          </cell>
          <cell r="E375">
            <v>2500</v>
          </cell>
          <cell r="F375">
            <v>1886</v>
          </cell>
          <cell r="G375">
            <v>2241</v>
          </cell>
          <cell r="H375">
            <v>2670</v>
          </cell>
          <cell r="I375">
            <v>2224</v>
          </cell>
          <cell r="J375">
            <v>1750</v>
          </cell>
          <cell r="K375">
            <v>2300</v>
          </cell>
          <cell r="L375">
            <v>1813</v>
          </cell>
          <cell r="M375">
            <v>2059</v>
          </cell>
          <cell r="N375">
            <v>2732</v>
          </cell>
        </row>
        <row r="376">
          <cell r="A376" t="str">
            <v>B09277</v>
          </cell>
          <cell r="B376">
            <v>1250</v>
          </cell>
          <cell r="C376">
            <v>1408</v>
          </cell>
          <cell r="D376">
            <v>1455</v>
          </cell>
          <cell r="E376">
            <v>1596</v>
          </cell>
          <cell r="F376">
            <v>1892</v>
          </cell>
          <cell r="G376">
            <v>1842</v>
          </cell>
          <cell r="H376">
            <v>2383</v>
          </cell>
          <cell r="I376">
            <v>1904</v>
          </cell>
          <cell r="J376">
            <v>1550</v>
          </cell>
          <cell r="K376">
            <v>1500</v>
          </cell>
          <cell r="L376">
            <v>1606</v>
          </cell>
          <cell r="M376">
            <v>2023</v>
          </cell>
          <cell r="N376">
            <v>2050</v>
          </cell>
        </row>
        <row r="377">
          <cell r="A377" t="str">
            <v>B09278</v>
          </cell>
          <cell r="B377">
            <v>750</v>
          </cell>
          <cell r="C377">
            <v>970</v>
          </cell>
          <cell r="D377">
            <v>859</v>
          </cell>
          <cell r="E377">
            <v>1400</v>
          </cell>
          <cell r="F377">
            <v>1226</v>
          </cell>
          <cell r="G377">
            <v>1536</v>
          </cell>
          <cell r="H377">
            <v>1649</v>
          </cell>
          <cell r="I377">
            <v>1400</v>
          </cell>
          <cell r="J377">
            <v>1023</v>
          </cell>
          <cell r="K377">
            <v>1300</v>
          </cell>
          <cell r="L377">
            <v>1031</v>
          </cell>
          <cell r="M377">
            <v>1250</v>
          </cell>
          <cell r="N377">
            <v>1357</v>
          </cell>
        </row>
        <row r="378">
          <cell r="A378" t="str">
            <v>B09280</v>
          </cell>
          <cell r="B378">
            <v>700</v>
          </cell>
          <cell r="C378">
            <v>100</v>
          </cell>
          <cell r="D378">
            <v>100</v>
          </cell>
          <cell r="E378">
            <v>300</v>
          </cell>
          <cell r="F378">
            <v>2100</v>
          </cell>
          <cell r="G378">
            <v>2100</v>
          </cell>
          <cell r="H378">
            <v>400</v>
          </cell>
          <cell r="I378">
            <v>1700</v>
          </cell>
          <cell r="L378">
            <v>100</v>
          </cell>
          <cell r="M378">
            <v>800</v>
          </cell>
          <cell r="N378">
            <v>400</v>
          </cell>
        </row>
        <row r="379">
          <cell r="A379" t="str">
            <v>B09282</v>
          </cell>
          <cell r="B379">
            <v>400</v>
          </cell>
          <cell r="C379">
            <v>200</v>
          </cell>
          <cell r="D379">
            <v>200</v>
          </cell>
          <cell r="E379">
            <v>300</v>
          </cell>
          <cell r="F379">
            <v>1200</v>
          </cell>
          <cell r="G379">
            <v>1900</v>
          </cell>
          <cell r="H379">
            <v>600</v>
          </cell>
          <cell r="I379">
            <v>1000</v>
          </cell>
          <cell r="J379">
            <v>300</v>
          </cell>
          <cell r="K379">
            <v>400</v>
          </cell>
          <cell r="L379">
            <v>200</v>
          </cell>
          <cell r="M379">
            <v>600</v>
          </cell>
          <cell r="N379">
            <v>400</v>
          </cell>
        </row>
        <row r="380">
          <cell r="A380" t="str">
            <v>B09284</v>
          </cell>
          <cell r="B380">
            <v>400</v>
          </cell>
          <cell r="C380">
            <v>100</v>
          </cell>
          <cell r="E380">
            <v>200</v>
          </cell>
          <cell r="F380">
            <v>1100</v>
          </cell>
          <cell r="G380">
            <v>1300</v>
          </cell>
          <cell r="H380">
            <v>500</v>
          </cell>
          <cell r="I380">
            <v>1100</v>
          </cell>
          <cell r="K380">
            <v>100</v>
          </cell>
          <cell r="M380">
            <v>300</v>
          </cell>
          <cell r="N380">
            <v>300</v>
          </cell>
        </row>
        <row r="381">
          <cell r="A381" t="str">
            <v>B09286</v>
          </cell>
          <cell r="B381">
            <v>400</v>
          </cell>
          <cell r="C381">
            <v>100</v>
          </cell>
          <cell r="D381">
            <v>100</v>
          </cell>
          <cell r="E381">
            <v>200</v>
          </cell>
          <cell r="F381">
            <v>1200</v>
          </cell>
          <cell r="G381">
            <v>1600</v>
          </cell>
          <cell r="H381">
            <v>600</v>
          </cell>
          <cell r="I381">
            <v>1100</v>
          </cell>
          <cell r="J381">
            <v>200</v>
          </cell>
          <cell r="K381">
            <v>400</v>
          </cell>
          <cell r="L381">
            <v>200</v>
          </cell>
          <cell r="M381">
            <v>500</v>
          </cell>
          <cell r="N381">
            <v>400</v>
          </cell>
        </row>
        <row r="382">
          <cell r="A382" t="str">
            <v>B09288</v>
          </cell>
          <cell r="B382">
            <v>300</v>
          </cell>
          <cell r="C382">
            <v>100</v>
          </cell>
          <cell r="D382">
            <v>100</v>
          </cell>
          <cell r="E382">
            <v>100</v>
          </cell>
          <cell r="F382">
            <v>1000</v>
          </cell>
          <cell r="G382">
            <v>1300</v>
          </cell>
          <cell r="H382">
            <v>600</v>
          </cell>
          <cell r="I382">
            <v>1000</v>
          </cell>
          <cell r="K382">
            <v>300</v>
          </cell>
          <cell r="L382">
            <v>100</v>
          </cell>
          <cell r="M382">
            <v>500</v>
          </cell>
          <cell r="N382">
            <v>500</v>
          </cell>
        </row>
        <row r="383">
          <cell r="A383" t="str">
            <v>B09290</v>
          </cell>
          <cell r="B383">
            <v>200</v>
          </cell>
          <cell r="C383">
            <v>100</v>
          </cell>
          <cell r="E383">
            <v>200</v>
          </cell>
          <cell r="F383">
            <v>700</v>
          </cell>
          <cell r="G383">
            <v>700</v>
          </cell>
          <cell r="H383">
            <v>400</v>
          </cell>
          <cell r="I383">
            <v>800</v>
          </cell>
          <cell r="J383">
            <v>100</v>
          </cell>
          <cell r="M383">
            <v>300</v>
          </cell>
          <cell r="N383">
            <v>300</v>
          </cell>
        </row>
        <row r="384">
          <cell r="A384" t="str">
            <v>B09308</v>
          </cell>
          <cell r="E384">
            <v>11400</v>
          </cell>
          <cell r="F384">
            <v>26700</v>
          </cell>
          <cell r="G384">
            <v>22900</v>
          </cell>
          <cell r="H384">
            <v>16400</v>
          </cell>
          <cell r="I384">
            <v>25989</v>
          </cell>
          <cell r="J384">
            <v>19600</v>
          </cell>
          <cell r="K384">
            <v>10000</v>
          </cell>
          <cell r="L384">
            <v>18200</v>
          </cell>
          <cell r="M384">
            <v>19800</v>
          </cell>
          <cell r="N384">
            <v>22000</v>
          </cell>
        </row>
        <row r="385">
          <cell r="A385" t="str">
            <v>B09309</v>
          </cell>
          <cell r="E385">
            <v>9000</v>
          </cell>
          <cell r="F385">
            <v>15100</v>
          </cell>
          <cell r="G385">
            <v>3000</v>
          </cell>
          <cell r="H385">
            <v>5200</v>
          </cell>
          <cell r="I385">
            <v>8100</v>
          </cell>
          <cell r="J385">
            <v>4600</v>
          </cell>
          <cell r="K385">
            <v>15400</v>
          </cell>
          <cell r="L385">
            <v>24300</v>
          </cell>
          <cell r="M385">
            <v>6600</v>
          </cell>
          <cell r="N385">
            <v>16000</v>
          </cell>
        </row>
        <row r="386">
          <cell r="A386" t="str">
            <v>B09310</v>
          </cell>
          <cell r="E386">
            <v>32600</v>
          </cell>
          <cell r="F386">
            <v>50200</v>
          </cell>
          <cell r="G386">
            <v>39700</v>
          </cell>
          <cell r="H386">
            <v>46600</v>
          </cell>
          <cell r="I386">
            <v>45530</v>
          </cell>
          <cell r="J386">
            <v>34000</v>
          </cell>
          <cell r="K386">
            <v>30000</v>
          </cell>
          <cell r="L386">
            <v>35634</v>
          </cell>
          <cell r="M386">
            <v>43400</v>
          </cell>
          <cell r="N386">
            <v>50780</v>
          </cell>
        </row>
        <row r="387">
          <cell r="A387" t="str">
            <v>B09311</v>
          </cell>
          <cell r="E387">
            <v>11000</v>
          </cell>
          <cell r="F387">
            <v>34400</v>
          </cell>
          <cell r="G387">
            <v>33900</v>
          </cell>
          <cell r="H387">
            <v>27800</v>
          </cell>
          <cell r="I387">
            <v>30600</v>
          </cell>
          <cell r="J387">
            <v>19200</v>
          </cell>
          <cell r="K387">
            <v>11300</v>
          </cell>
          <cell r="L387">
            <v>18600</v>
          </cell>
          <cell r="M387">
            <v>22500</v>
          </cell>
          <cell r="N387">
            <v>22900</v>
          </cell>
        </row>
        <row r="388">
          <cell r="A388" t="str">
            <v>B09312</v>
          </cell>
          <cell r="E388">
            <v>13500</v>
          </cell>
          <cell r="F388">
            <v>45400</v>
          </cell>
          <cell r="G388">
            <v>32500</v>
          </cell>
          <cell r="H388">
            <v>39200</v>
          </cell>
          <cell r="I388">
            <v>31400</v>
          </cell>
          <cell r="J388">
            <v>21200</v>
          </cell>
          <cell r="K388">
            <v>13499</v>
          </cell>
          <cell r="L388">
            <v>22200</v>
          </cell>
          <cell r="M388">
            <v>24099</v>
          </cell>
          <cell r="N388">
            <v>26800</v>
          </cell>
        </row>
        <row r="389">
          <cell r="A389" t="str">
            <v>B09313</v>
          </cell>
          <cell r="E389">
            <v>21600</v>
          </cell>
          <cell r="F389">
            <v>37100</v>
          </cell>
          <cell r="G389">
            <v>23800</v>
          </cell>
          <cell r="H389">
            <v>27300</v>
          </cell>
          <cell r="I389">
            <v>22700</v>
          </cell>
          <cell r="J389">
            <v>16700</v>
          </cell>
          <cell r="K389">
            <v>6100</v>
          </cell>
          <cell r="L389">
            <v>16500</v>
          </cell>
          <cell r="M389">
            <v>17300</v>
          </cell>
          <cell r="N389">
            <v>18700</v>
          </cell>
        </row>
        <row r="390">
          <cell r="A390" t="str">
            <v>B09314</v>
          </cell>
          <cell r="E390">
            <v>12200</v>
          </cell>
          <cell r="F390">
            <v>27000</v>
          </cell>
          <cell r="G390">
            <v>29100</v>
          </cell>
          <cell r="H390">
            <v>22200</v>
          </cell>
          <cell r="I390">
            <v>24400</v>
          </cell>
          <cell r="J390">
            <v>17100</v>
          </cell>
          <cell r="K390">
            <v>14200</v>
          </cell>
          <cell r="L390">
            <v>18300</v>
          </cell>
          <cell r="M390">
            <v>20100</v>
          </cell>
          <cell r="N390">
            <v>23500</v>
          </cell>
        </row>
        <row r="391">
          <cell r="A391" t="str">
            <v>B09340</v>
          </cell>
          <cell r="B391">
            <v>1739</v>
          </cell>
          <cell r="C391">
            <v>1966</v>
          </cell>
          <cell r="D391">
            <v>2131</v>
          </cell>
          <cell r="E391">
            <v>3151</v>
          </cell>
          <cell r="F391">
            <v>3005</v>
          </cell>
          <cell r="G391">
            <v>3770</v>
          </cell>
          <cell r="H391">
            <v>4580</v>
          </cell>
          <cell r="I391">
            <v>2416</v>
          </cell>
          <cell r="J391">
            <v>2275</v>
          </cell>
          <cell r="K391">
            <v>2181</v>
          </cell>
          <cell r="L391">
            <v>2157</v>
          </cell>
          <cell r="M391">
            <v>4160</v>
          </cell>
          <cell r="N391">
            <v>1292</v>
          </cell>
        </row>
        <row r="392">
          <cell r="A392" t="str">
            <v>B09345</v>
          </cell>
          <cell r="B392">
            <v>2015</v>
          </cell>
          <cell r="C392">
            <v>2312</v>
          </cell>
          <cell r="D392">
            <v>2232</v>
          </cell>
          <cell r="E392">
            <v>3215</v>
          </cell>
          <cell r="F392">
            <v>3834</v>
          </cell>
          <cell r="G392">
            <v>3120</v>
          </cell>
          <cell r="H392">
            <v>4502</v>
          </cell>
          <cell r="I392">
            <v>2038</v>
          </cell>
          <cell r="J392">
            <v>2145</v>
          </cell>
          <cell r="K392">
            <v>2667</v>
          </cell>
          <cell r="L392">
            <v>2630</v>
          </cell>
          <cell r="M392">
            <v>3812</v>
          </cell>
          <cell r="N392">
            <v>1927</v>
          </cell>
        </row>
        <row r="393">
          <cell r="A393" t="str">
            <v>B09349</v>
          </cell>
          <cell r="B393">
            <v>2340</v>
          </cell>
          <cell r="C393">
            <v>2530</v>
          </cell>
          <cell r="D393">
            <v>2853</v>
          </cell>
          <cell r="E393">
            <v>3532</v>
          </cell>
          <cell r="F393">
            <v>4196</v>
          </cell>
          <cell r="G393">
            <v>3510</v>
          </cell>
          <cell r="H393">
            <v>5365</v>
          </cell>
          <cell r="I393">
            <v>2795</v>
          </cell>
          <cell r="J393">
            <v>2935</v>
          </cell>
          <cell r="K393">
            <v>2616</v>
          </cell>
          <cell r="L393">
            <v>2425</v>
          </cell>
          <cell r="M393">
            <v>3455</v>
          </cell>
          <cell r="N393">
            <v>1983</v>
          </cell>
        </row>
        <row r="394">
          <cell r="A394" t="str">
            <v>B09354</v>
          </cell>
          <cell r="B394">
            <v>1292</v>
          </cell>
          <cell r="C394">
            <v>1040</v>
          </cell>
          <cell r="D394">
            <v>1119</v>
          </cell>
          <cell r="E394">
            <v>1233</v>
          </cell>
          <cell r="F394">
            <v>1422</v>
          </cell>
          <cell r="G394">
            <v>1170</v>
          </cell>
          <cell r="H394">
            <v>1982</v>
          </cell>
          <cell r="I394">
            <v>1080</v>
          </cell>
          <cell r="J394">
            <v>1190</v>
          </cell>
          <cell r="K394">
            <v>1303</v>
          </cell>
          <cell r="L394">
            <v>1300</v>
          </cell>
          <cell r="M394">
            <v>1683</v>
          </cell>
          <cell r="N394">
            <v>1338</v>
          </cell>
        </row>
        <row r="395">
          <cell r="A395" t="str">
            <v>B09355</v>
          </cell>
          <cell r="B395">
            <v>650</v>
          </cell>
          <cell r="C395">
            <v>585</v>
          </cell>
          <cell r="D395">
            <v>520</v>
          </cell>
          <cell r="E395">
            <v>640</v>
          </cell>
          <cell r="F395">
            <v>715</v>
          </cell>
          <cell r="G395">
            <v>595</v>
          </cell>
          <cell r="H395">
            <v>927</v>
          </cell>
          <cell r="I395">
            <v>325</v>
          </cell>
          <cell r="J395">
            <v>325</v>
          </cell>
          <cell r="K395">
            <v>260</v>
          </cell>
          <cell r="L395">
            <v>461</v>
          </cell>
          <cell r="M395">
            <v>260</v>
          </cell>
          <cell r="N395">
            <v>520</v>
          </cell>
        </row>
        <row r="396">
          <cell r="A396" t="str">
            <v>B09356</v>
          </cell>
          <cell r="B396">
            <v>650</v>
          </cell>
          <cell r="C396">
            <v>520</v>
          </cell>
          <cell r="D396">
            <v>520</v>
          </cell>
          <cell r="E396">
            <v>694</v>
          </cell>
          <cell r="F396">
            <v>650</v>
          </cell>
          <cell r="G396">
            <v>650</v>
          </cell>
          <cell r="H396">
            <v>520</v>
          </cell>
          <cell r="I396">
            <v>325</v>
          </cell>
          <cell r="J396">
            <v>283</v>
          </cell>
          <cell r="K396">
            <v>325</v>
          </cell>
          <cell r="L396">
            <v>260</v>
          </cell>
          <cell r="M396">
            <v>390</v>
          </cell>
          <cell r="N396">
            <v>455</v>
          </cell>
        </row>
        <row r="397">
          <cell r="A397" t="str">
            <v>B09376</v>
          </cell>
          <cell r="E397">
            <v>100</v>
          </cell>
          <cell r="I397">
            <v>100</v>
          </cell>
        </row>
        <row r="398">
          <cell r="A398" t="str">
            <v>B09398</v>
          </cell>
          <cell r="B398">
            <v>910</v>
          </cell>
          <cell r="C398">
            <v>1125</v>
          </cell>
          <cell r="D398">
            <v>1174</v>
          </cell>
          <cell r="E398">
            <v>1449</v>
          </cell>
          <cell r="F398">
            <v>1522</v>
          </cell>
          <cell r="G398">
            <v>1105</v>
          </cell>
          <cell r="H398">
            <v>1893</v>
          </cell>
          <cell r="I398">
            <v>1093</v>
          </cell>
          <cell r="J398">
            <v>1300</v>
          </cell>
          <cell r="K398">
            <v>1738</v>
          </cell>
          <cell r="L398">
            <v>1500</v>
          </cell>
          <cell r="M398">
            <v>2256</v>
          </cell>
          <cell r="N398">
            <v>1581</v>
          </cell>
        </row>
        <row r="399">
          <cell r="A399" t="str">
            <v>B09425</v>
          </cell>
          <cell r="B399">
            <v>4262</v>
          </cell>
          <cell r="C399">
            <v>4000</v>
          </cell>
          <cell r="D399">
            <v>3851</v>
          </cell>
          <cell r="E399">
            <v>4489</v>
          </cell>
          <cell r="F399">
            <v>4650</v>
          </cell>
          <cell r="G399">
            <v>4107</v>
          </cell>
          <cell r="H399">
            <v>5088</v>
          </cell>
          <cell r="I399">
            <v>4565</v>
          </cell>
          <cell r="J399">
            <v>3997</v>
          </cell>
          <cell r="K399">
            <v>4617</v>
          </cell>
          <cell r="L399">
            <v>4787</v>
          </cell>
          <cell r="M399">
            <v>4731</v>
          </cell>
          <cell r="N399">
            <v>6110</v>
          </cell>
        </row>
        <row r="400">
          <cell r="A400" t="str">
            <v>B09427</v>
          </cell>
          <cell r="B400">
            <v>5231</v>
          </cell>
          <cell r="C400">
            <v>5057</v>
          </cell>
          <cell r="D400">
            <v>4662</v>
          </cell>
          <cell r="E400">
            <v>5226</v>
          </cell>
          <cell r="F400">
            <v>4990</v>
          </cell>
          <cell r="G400">
            <v>4024</v>
          </cell>
          <cell r="H400">
            <v>5398</v>
          </cell>
          <cell r="I400">
            <v>4759</v>
          </cell>
          <cell r="J400">
            <v>4159</v>
          </cell>
          <cell r="K400">
            <v>4943</v>
          </cell>
          <cell r="L400">
            <v>4506</v>
          </cell>
          <cell r="M400">
            <v>4624</v>
          </cell>
          <cell r="N400">
            <v>6409</v>
          </cell>
        </row>
        <row r="401">
          <cell r="A401" t="str">
            <v>B09428</v>
          </cell>
          <cell r="B401">
            <v>6050</v>
          </cell>
          <cell r="C401">
            <v>5638</v>
          </cell>
          <cell r="D401">
            <v>5600</v>
          </cell>
          <cell r="E401">
            <v>5648</v>
          </cell>
          <cell r="F401">
            <v>5721</v>
          </cell>
          <cell r="G401">
            <v>4640</v>
          </cell>
          <cell r="H401">
            <v>6349</v>
          </cell>
          <cell r="I401">
            <v>5306</v>
          </cell>
          <cell r="J401">
            <v>4559</v>
          </cell>
          <cell r="K401">
            <v>5450</v>
          </cell>
          <cell r="L401">
            <v>4872</v>
          </cell>
          <cell r="M401">
            <v>5208</v>
          </cell>
          <cell r="N401">
            <v>6934</v>
          </cell>
        </row>
        <row r="402">
          <cell r="A402" t="str">
            <v>B09429</v>
          </cell>
          <cell r="B402">
            <v>4576</v>
          </cell>
          <cell r="C402">
            <v>4136</v>
          </cell>
          <cell r="D402">
            <v>4107</v>
          </cell>
          <cell r="E402">
            <v>4574</v>
          </cell>
          <cell r="F402">
            <v>4578</v>
          </cell>
          <cell r="G402">
            <v>3898</v>
          </cell>
          <cell r="H402">
            <v>5452</v>
          </cell>
          <cell r="I402">
            <v>4339</v>
          </cell>
          <cell r="J402">
            <v>3840</v>
          </cell>
          <cell r="K402">
            <v>4415</v>
          </cell>
          <cell r="L402">
            <v>3898</v>
          </cell>
          <cell r="M402">
            <v>4032</v>
          </cell>
          <cell r="N402">
            <v>5453</v>
          </cell>
        </row>
        <row r="403">
          <cell r="A403" t="str">
            <v>B09433</v>
          </cell>
          <cell r="B403">
            <v>4996</v>
          </cell>
          <cell r="C403">
            <v>6264</v>
          </cell>
          <cell r="D403">
            <v>9228</v>
          </cell>
          <cell r="E403">
            <v>8871</v>
          </cell>
          <cell r="F403">
            <v>8372</v>
          </cell>
          <cell r="G403">
            <v>12995</v>
          </cell>
          <cell r="H403">
            <v>6887</v>
          </cell>
          <cell r="I403">
            <v>0</v>
          </cell>
        </row>
        <row r="404">
          <cell r="A404" t="str">
            <v>B09435</v>
          </cell>
          <cell r="B404">
            <v>1600</v>
          </cell>
          <cell r="C404">
            <v>1943</v>
          </cell>
          <cell r="D404">
            <v>2016</v>
          </cell>
          <cell r="E404">
            <v>2159</v>
          </cell>
          <cell r="F404">
            <v>2600</v>
          </cell>
          <cell r="G404">
            <v>2131</v>
          </cell>
          <cell r="H404">
            <v>2879</v>
          </cell>
          <cell r="I404">
            <v>2456</v>
          </cell>
          <cell r="J404">
            <v>2150</v>
          </cell>
          <cell r="K404">
            <v>2399</v>
          </cell>
          <cell r="L404">
            <v>2482</v>
          </cell>
          <cell r="M404">
            <v>2465</v>
          </cell>
          <cell r="N404">
            <v>3461</v>
          </cell>
        </row>
        <row r="405">
          <cell r="A405" t="str">
            <v>B09443</v>
          </cell>
          <cell r="B405">
            <v>3989</v>
          </cell>
          <cell r="C405">
            <v>5053</v>
          </cell>
          <cell r="D405">
            <v>6079</v>
          </cell>
          <cell r="E405">
            <v>6400</v>
          </cell>
          <cell r="F405">
            <v>6114</v>
          </cell>
          <cell r="G405">
            <v>8349</v>
          </cell>
          <cell r="H405">
            <v>8218</v>
          </cell>
          <cell r="I405">
            <v>1700</v>
          </cell>
        </row>
        <row r="406">
          <cell r="A406" t="str">
            <v>B09445</v>
          </cell>
          <cell r="B406">
            <v>4631</v>
          </cell>
          <cell r="C406">
            <v>5150</v>
          </cell>
          <cell r="D406">
            <v>4477</v>
          </cell>
          <cell r="E406">
            <v>5050</v>
          </cell>
          <cell r="F406">
            <v>5450</v>
          </cell>
          <cell r="G406">
            <v>4713</v>
          </cell>
          <cell r="H406">
            <v>4978</v>
          </cell>
          <cell r="I406">
            <v>4550</v>
          </cell>
          <cell r="J406">
            <v>3902</v>
          </cell>
          <cell r="K406">
            <v>5151</v>
          </cell>
          <cell r="L406">
            <v>5217</v>
          </cell>
          <cell r="M406">
            <v>7292</v>
          </cell>
          <cell r="N406">
            <v>6277</v>
          </cell>
        </row>
        <row r="407">
          <cell r="A407" t="str">
            <v>B09457</v>
          </cell>
          <cell r="E407">
            <v>100</v>
          </cell>
        </row>
        <row r="408">
          <cell r="A408" t="str">
            <v>B09463</v>
          </cell>
          <cell r="B408">
            <v>13166</v>
          </cell>
          <cell r="C408">
            <v>11857</v>
          </cell>
          <cell r="D408">
            <v>11927</v>
          </cell>
          <cell r="E408">
            <v>13299</v>
          </cell>
          <cell r="F408">
            <v>15962</v>
          </cell>
          <cell r="G408">
            <v>12594</v>
          </cell>
          <cell r="H408">
            <v>18560</v>
          </cell>
          <cell r="I408">
            <v>14342</v>
          </cell>
          <cell r="J408">
            <v>12700</v>
          </cell>
          <cell r="K408">
            <v>13817</v>
          </cell>
          <cell r="L408">
            <v>14667</v>
          </cell>
          <cell r="M408">
            <v>14159</v>
          </cell>
          <cell r="N408">
            <v>19622</v>
          </cell>
        </row>
        <row r="409">
          <cell r="A409" t="str">
            <v>B09465</v>
          </cell>
          <cell r="B409">
            <v>7821</v>
          </cell>
          <cell r="C409">
            <v>7055</v>
          </cell>
          <cell r="D409">
            <v>7206</v>
          </cell>
          <cell r="E409">
            <v>6680</v>
          </cell>
          <cell r="F409">
            <v>7279</v>
          </cell>
          <cell r="G409">
            <v>6123</v>
          </cell>
          <cell r="H409">
            <v>7377</v>
          </cell>
          <cell r="I409">
            <v>6632</v>
          </cell>
          <cell r="J409">
            <v>6017</v>
          </cell>
          <cell r="K409">
            <v>6909</v>
          </cell>
          <cell r="L409">
            <v>6393</v>
          </cell>
          <cell r="M409">
            <v>6953</v>
          </cell>
          <cell r="N409">
            <v>8638</v>
          </cell>
        </row>
        <row r="410">
          <cell r="A410" t="str">
            <v>B09501</v>
          </cell>
          <cell r="E410">
            <v>9945</v>
          </cell>
          <cell r="F410">
            <v>16705</v>
          </cell>
          <cell r="G410">
            <v>25738</v>
          </cell>
          <cell r="H410">
            <v>975</v>
          </cell>
          <cell r="I410">
            <v>10985</v>
          </cell>
          <cell r="J410">
            <v>8515</v>
          </cell>
          <cell r="K410">
            <v>10855</v>
          </cell>
          <cell r="L410">
            <v>11245</v>
          </cell>
          <cell r="M410">
            <v>19175</v>
          </cell>
          <cell r="N410">
            <v>17355</v>
          </cell>
        </row>
        <row r="411">
          <cell r="A411" t="str">
            <v>B09502</v>
          </cell>
          <cell r="E411">
            <v>9555</v>
          </cell>
          <cell r="F411">
            <v>7800</v>
          </cell>
          <cell r="G411">
            <v>22295</v>
          </cell>
          <cell r="H411">
            <v>1105</v>
          </cell>
          <cell r="I411">
            <v>5005</v>
          </cell>
          <cell r="J411">
            <v>6175</v>
          </cell>
          <cell r="K411">
            <v>9295</v>
          </cell>
          <cell r="L411">
            <v>8384</v>
          </cell>
          <cell r="M411">
            <v>10270</v>
          </cell>
          <cell r="N411">
            <v>13520</v>
          </cell>
        </row>
        <row r="412">
          <cell r="A412" t="str">
            <v>B09503</v>
          </cell>
          <cell r="E412">
            <v>10140</v>
          </cell>
          <cell r="F412">
            <v>9295</v>
          </cell>
          <cell r="G412">
            <v>19760</v>
          </cell>
          <cell r="H412">
            <v>650</v>
          </cell>
          <cell r="I412">
            <v>6240</v>
          </cell>
          <cell r="J412">
            <v>6890</v>
          </cell>
          <cell r="K412">
            <v>8905</v>
          </cell>
          <cell r="L412">
            <v>7670</v>
          </cell>
          <cell r="M412">
            <v>9620</v>
          </cell>
          <cell r="N412">
            <v>12870</v>
          </cell>
        </row>
        <row r="413">
          <cell r="A413" t="str">
            <v>B09510</v>
          </cell>
          <cell r="B413">
            <v>2699</v>
          </cell>
          <cell r="C413">
            <v>3059</v>
          </cell>
          <cell r="D413">
            <v>3280</v>
          </cell>
          <cell r="E413">
            <v>3293</v>
          </cell>
          <cell r="F413">
            <v>4600</v>
          </cell>
          <cell r="G413">
            <v>7209</v>
          </cell>
          <cell r="H413">
            <v>4500</v>
          </cell>
          <cell r="I413">
            <v>5230</v>
          </cell>
          <cell r="J413">
            <v>2600</v>
          </cell>
          <cell r="K413">
            <v>2768</v>
          </cell>
          <cell r="L413">
            <v>3600</v>
          </cell>
          <cell r="M413">
            <v>2897</v>
          </cell>
          <cell r="N413">
            <v>2827</v>
          </cell>
        </row>
        <row r="414">
          <cell r="A414" t="str">
            <v>B09511</v>
          </cell>
          <cell r="B414">
            <v>3410</v>
          </cell>
          <cell r="C414">
            <v>3700</v>
          </cell>
          <cell r="D414">
            <v>6187</v>
          </cell>
          <cell r="E414">
            <v>6200</v>
          </cell>
          <cell r="F414">
            <v>7929</v>
          </cell>
          <cell r="G414">
            <v>11576</v>
          </cell>
          <cell r="H414">
            <v>7917</v>
          </cell>
          <cell r="I414">
            <v>0</v>
          </cell>
        </row>
        <row r="415">
          <cell r="A415" t="str">
            <v>B09512</v>
          </cell>
          <cell r="B415">
            <v>4100</v>
          </cell>
          <cell r="C415">
            <v>5762</v>
          </cell>
          <cell r="D415">
            <v>8576</v>
          </cell>
          <cell r="E415">
            <v>8218</v>
          </cell>
          <cell r="F415">
            <v>6192</v>
          </cell>
          <cell r="G415">
            <v>12344</v>
          </cell>
          <cell r="H415">
            <v>11641</v>
          </cell>
          <cell r="I415">
            <v>0</v>
          </cell>
        </row>
        <row r="416">
          <cell r="A416" t="str">
            <v>B09513</v>
          </cell>
          <cell r="B416">
            <v>3490</v>
          </cell>
          <cell r="C416">
            <v>4300</v>
          </cell>
          <cell r="D416">
            <v>6037</v>
          </cell>
          <cell r="E416">
            <v>5632</v>
          </cell>
          <cell r="F416">
            <v>5848</v>
          </cell>
          <cell r="G416">
            <v>8400</v>
          </cell>
          <cell r="H416">
            <v>10141</v>
          </cell>
          <cell r="I416">
            <v>0</v>
          </cell>
        </row>
        <row r="417">
          <cell r="A417" t="str">
            <v>B09514</v>
          </cell>
          <cell r="B417">
            <v>1817</v>
          </cell>
          <cell r="C417">
            <v>2290</v>
          </cell>
          <cell r="D417">
            <v>3914</v>
          </cell>
          <cell r="E417">
            <v>1000</v>
          </cell>
        </row>
        <row r="418">
          <cell r="A418" t="str">
            <v>B09515</v>
          </cell>
          <cell r="B418">
            <v>15194</v>
          </cell>
          <cell r="C418">
            <v>15863</v>
          </cell>
          <cell r="D418">
            <v>7965</v>
          </cell>
          <cell r="E418">
            <v>14084</v>
          </cell>
          <cell r="F418">
            <v>16538</v>
          </cell>
          <cell r="G418">
            <v>20684</v>
          </cell>
          <cell r="H418">
            <v>21840</v>
          </cell>
          <cell r="I418">
            <v>18886</v>
          </cell>
          <cell r="J418">
            <v>11967</v>
          </cell>
          <cell r="K418">
            <v>13837</v>
          </cell>
          <cell r="L418">
            <v>16564</v>
          </cell>
          <cell r="M418">
            <v>13710</v>
          </cell>
          <cell r="N418">
            <v>13541</v>
          </cell>
        </row>
        <row r="419">
          <cell r="A419" t="str">
            <v>B09563</v>
          </cell>
          <cell r="E419">
            <v>100</v>
          </cell>
        </row>
        <row r="420">
          <cell r="A420" t="str">
            <v>B09565</v>
          </cell>
          <cell r="E420">
            <v>100</v>
          </cell>
          <cell r="I420">
            <v>100</v>
          </cell>
        </row>
        <row r="421">
          <cell r="A421" t="str">
            <v>B09600</v>
          </cell>
          <cell r="B421">
            <v>5589</v>
          </cell>
          <cell r="C421">
            <v>6192</v>
          </cell>
          <cell r="D421">
            <v>6406</v>
          </cell>
          <cell r="E421">
            <v>1440</v>
          </cell>
        </row>
        <row r="422">
          <cell r="A422" t="str">
            <v>B09602</v>
          </cell>
          <cell r="B422">
            <v>3422</v>
          </cell>
          <cell r="C422">
            <v>3264</v>
          </cell>
          <cell r="D422">
            <v>3108</v>
          </cell>
          <cell r="E422">
            <v>816</v>
          </cell>
        </row>
        <row r="423">
          <cell r="A423" t="str">
            <v>B09604</v>
          </cell>
          <cell r="B423">
            <v>3456</v>
          </cell>
          <cell r="C423">
            <v>3669</v>
          </cell>
          <cell r="D423">
            <v>4043</v>
          </cell>
          <cell r="E423">
            <v>960</v>
          </cell>
        </row>
        <row r="424">
          <cell r="A424" t="str">
            <v>B09608</v>
          </cell>
          <cell r="B424">
            <v>3792</v>
          </cell>
          <cell r="C424">
            <v>4608</v>
          </cell>
          <cell r="D424">
            <v>5420</v>
          </cell>
          <cell r="E424">
            <v>1776</v>
          </cell>
        </row>
        <row r="425">
          <cell r="A425" t="str">
            <v>B09610</v>
          </cell>
          <cell r="B425">
            <v>4424</v>
          </cell>
          <cell r="C425">
            <v>4176</v>
          </cell>
          <cell r="D425">
            <v>4975</v>
          </cell>
          <cell r="E425">
            <v>864</v>
          </cell>
        </row>
        <row r="426">
          <cell r="A426" t="str">
            <v>B09612</v>
          </cell>
          <cell r="B426">
            <v>2310</v>
          </cell>
          <cell r="C426">
            <v>2592</v>
          </cell>
          <cell r="D426">
            <v>2620</v>
          </cell>
          <cell r="E426">
            <v>1488</v>
          </cell>
        </row>
        <row r="427">
          <cell r="A427" t="str">
            <v>B09614</v>
          </cell>
          <cell r="B427">
            <v>2784</v>
          </cell>
          <cell r="C427">
            <v>3072</v>
          </cell>
          <cell r="D427">
            <v>3385</v>
          </cell>
          <cell r="E427">
            <v>576</v>
          </cell>
        </row>
        <row r="428">
          <cell r="A428" t="str">
            <v>B09615</v>
          </cell>
          <cell r="B428">
            <v>976</v>
          </cell>
          <cell r="C428">
            <v>1047</v>
          </cell>
          <cell r="D428">
            <v>912</v>
          </cell>
          <cell r="E428">
            <v>432</v>
          </cell>
        </row>
        <row r="429">
          <cell r="A429" t="str">
            <v>B09616</v>
          </cell>
          <cell r="B429">
            <v>1056</v>
          </cell>
          <cell r="C429">
            <v>864</v>
          </cell>
          <cell r="D429">
            <v>982</v>
          </cell>
          <cell r="E429">
            <v>336</v>
          </cell>
        </row>
        <row r="430">
          <cell r="A430" t="str">
            <v>B09617</v>
          </cell>
          <cell r="B430">
            <v>4377</v>
          </cell>
          <cell r="C430">
            <v>4642</v>
          </cell>
          <cell r="D430">
            <v>4606</v>
          </cell>
          <cell r="E430">
            <v>2112</v>
          </cell>
        </row>
        <row r="431">
          <cell r="A431" t="str">
            <v>B09618</v>
          </cell>
          <cell r="B431">
            <v>1296</v>
          </cell>
          <cell r="C431">
            <v>1109</v>
          </cell>
          <cell r="D431">
            <v>1392</v>
          </cell>
          <cell r="E431">
            <v>598</v>
          </cell>
        </row>
        <row r="432">
          <cell r="A432" t="str">
            <v>B09619</v>
          </cell>
          <cell r="B432">
            <v>1050</v>
          </cell>
          <cell r="C432">
            <v>1284</v>
          </cell>
          <cell r="D432">
            <v>1648</v>
          </cell>
          <cell r="E432">
            <v>2137</v>
          </cell>
          <cell r="F432">
            <v>2337</v>
          </cell>
          <cell r="G432">
            <v>2050</v>
          </cell>
          <cell r="H432">
            <v>2634</v>
          </cell>
          <cell r="I432">
            <v>2066</v>
          </cell>
          <cell r="J432">
            <v>2172</v>
          </cell>
          <cell r="K432">
            <v>2100</v>
          </cell>
          <cell r="L432">
            <v>2385</v>
          </cell>
          <cell r="M432">
            <v>2200</v>
          </cell>
          <cell r="N432">
            <v>3015</v>
          </cell>
        </row>
        <row r="433">
          <cell r="A433" t="str">
            <v>B09624</v>
          </cell>
          <cell r="B433">
            <v>864</v>
          </cell>
          <cell r="C433">
            <v>96</v>
          </cell>
          <cell r="D433">
            <v>1154</v>
          </cell>
          <cell r="E433">
            <v>336</v>
          </cell>
        </row>
        <row r="434">
          <cell r="A434" t="str">
            <v>B09630</v>
          </cell>
          <cell r="B434">
            <v>668</v>
          </cell>
          <cell r="C434">
            <v>850</v>
          </cell>
          <cell r="D434">
            <v>1208</v>
          </cell>
          <cell r="E434">
            <v>1399</v>
          </cell>
          <cell r="F434">
            <v>1877</v>
          </cell>
          <cell r="G434">
            <v>1217</v>
          </cell>
          <cell r="H434">
            <v>2600</v>
          </cell>
          <cell r="I434">
            <v>1320</v>
          </cell>
          <cell r="J434">
            <v>1200</v>
          </cell>
          <cell r="K434">
            <v>1342</v>
          </cell>
          <cell r="L434">
            <v>1492</v>
          </cell>
          <cell r="M434">
            <v>1450</v>
          </cell>
          <cell r="N434">
            <v>1846</v>
          </cell>
        </row>
        <row r="435">
          <cell r="A435" t="str">
            <v>B09632</v>
          </cell>
          <cell r="E435">
            <v>656</v>
          </cell>
          <cell r="F435">
            <v>1600</v>
          </cell>
          <cell r="G435">
            <v>1925</v>
          </cell>
          <cell r="H435">
            <v>1772</v>
          </cell>
          <cell r="I435">
            <v>2100</v>
          </cell>
          <cell r="J435">
            <v>1827</v>
          </cell>
          <cell r="K435">
            <v>1700</v>
          </cell>
          <cell r="L435">
            <v>1986</v>
          </cell>
          <cell r="M435">
            <v>2004</v>
          </cell>
          <cell r="N435">
            <v>2463</v>
          </cell>
        </row>
        <row r="436">
          <cell r="A436" t="str">
            <v>B09650</v>
          </cell>
          <cell r="E436">
            <v>600</v>
          </cell>
          <cell r="F436">
            <v>16400</v>
          </cell>
          <cell r="G436">
            <v>17050</v>
          </cell>
          <cell r="H436">
            <v>7450</v>
          </cell>
          <cell r="I436">
            <v>18700</v>
          </cell>
          <cell r="J436">
            <v>12600</v>
          </cell>
          <cell r="K436">
            <v>16800</v>
          </cell>
          <cell r="L436">
            <v>15300</v>
          </cell>
          <cell r="M436">
            <v>17000</v>
          </cell>
          <cell r="N436">
            <v>16650</v>
          </cell>
        </row>
        <row r="437">
          <cell r="A437" t="str">
            <v>B09651</v>
          </cell>
          <cell r="K437">
            <v>22245</v>
          </cell>
        </row>
        <row r="438">
          <cell r="A438" t="str">
            <v>B09652</v>
          </cell>
          <cell r="E438">
            <v>1000</v>
          </cell>
          <cell r="F438">
            <v>15550</v>
          </cell>
          <cell r="G438">
            <v>17100</v>
          </cell>
          <cell r="H438">
            <v>8750</v>
          </cell>
          <cell r="I438">
            <v>19500</v>
          </cell>
          <cell r="J438">
            <v>13350</v>
          </cell>
          <cell r="K438">
            <v>15550</v>
          </cell>
          <cell r="L438">
            <v>17250</v>
          </cell>
          <cell r="M438">
            <v>17600</v>
          </cell>
          <cell r="N438">
            <v>15000</v>
          </cell>
        </row>
        <row r="439">
          <cell r="A439" t="str">
            <v>B09653</v>
          </cell>
          <cell r="E439">
            <v>4600</v>
          </cell>
          <cell r="F439">
            <v>34400</v>
          </cell>
          <cell r="G439">
            <v>46450</v>
          </cell>
          <cell r="H439">
            <v>19850</v>
          </cell>
          <cell r="I439">
            <v>45550</v>
          </cell>
          <cell r="J439">
            <v>32550</v>
          </cell>
          <cell r="K439">
            <v>46050</v>
          </cell>
          <cell r="L439">
            <v>48500</v>
          </cell>
          <cell r="M439">
            <v>36200</v>
          </cell>
          <cell r="N439">
            <v>47150</v>
          </cell>
        </row>
        <row r="440">
          <cell r="A440" t="str">
            <v>B09654</v>
          </cell>
          <cell r="E440">
            <v>2700</v>
          </cell>
          <cell r="F440">
            <v>26600</v>
          </cell>
          <cell r="G440">
            <v>31200</v>
          </cell>
          <cell r="H440">
            <v>16950</v>
          </cell>
          <cell r="I440">
            <v>33700</v>
          </cell>
          <cell r="J440">
            <v>23250</v>
          </cell>
          <cell r="K440">
            <v>31050</v>
          </cell>
          <cell r="L440">
            <v>28500</v>
          </cell>
          <cell r="M440">
            <v>25750</v>
          </cell>
          <cell r="N440">
            <v>30250</v>
          </cell>
        </row>
        <row r="441">
          <cell r="A441" t="str">
            <v>B09655</v>
          </cell>
          <cell r="E441">
            <v>2250</v>
          </cell>
          <cell r="F441">
            <v>23350</v>
          </cell>
          <cell r="G441">
            <v>25550</v>
          </cell>
          <cell r="H441">
            <v>15400</v>
          </cell>
          <cell r="I441">
            <v>32500</v>
          </cell>
          <cell r="J441">
            <v>18450</v>
          </cell>
          <cell r="K441">
            <v>26450</v>
          </cell>
          <cell r="L441">
            <v>26700</v>
          </cell>
          <cell r="M441">
            <v>25250</v>
          </cell>
          <cell r="N441">
            <v>31350</v>
          </cell>
        </row>
        <row r="442">
          <cell r="A442" t="str">
            <v>B09656</v>
          </cell>
          <cell r="E442">
            <v>2550</v>
          </cell>
          <cell r="F442">
            <v>20800</v>
          </cell>
          <cell r="G442">
            <v>24250</v>
          </cell>
          <cell r="H442">
            <v>10250</v>
          </cell>
          <cell r="I442">
            <v>27800</v>
          </cell>
          <cell r="J442">
            <v>19000</v>
          </cell>
          <cell r="K442">
            <v>27100</v>
          </cell>
          <cell r="L442">
            <v>21350</v>
          </cell>
          <cell r="M442">
            <v>26950</v>
          </cell>
          <cell r="N442">
            <v>25350</v>
          </cell>
        </row>
        <row r="443">
          <cell r="A443" t="str">
            <v>B09679</v>
          </cell>
          <cell r="B443">
            <v>7350</v>
          </cell>
          <cell r="C443">
            <v>7977</v>
          </cell>
          <cell r="D443">
            <v>11666</v>
          </cell>
          <cell r="E443">
            <v>9794</v>
          </cell>
          <cell r="F443">
            <v>7967</v>
          </cell>
          <cell r="G443">
            <v>11900</v>
          </cell>
          <cell r="H443">
            <v>10765</v>
          </cell>
          <cell r="I443">
            <v>0</v>
          </cell>
        </row>
        <row r="444">
          <cell r="A444" t="str">
            <v>B09680</v>
          </cell>
          <cell r="B444">
            <v>36743</v>
          </cell>
          <cell r="C444">
            <v>41949</v>
          </cell>
          <cell r="D444">
            <v>92342</v>
          </cell>
          <cell r="E444">
            <v>49163</v>
          </cell>
          <cell r="F444">
            <v>38564</v>
          </cell>
          <cell r="G444">
            <v>81615</v>
          </cell>
          <cell r="H444">
            <v>36016</v>
          </cell>
          <cell r="I444">
            <v>0</v>
          </cell>
        </row>
        <row r="445">
          <cell r="A445" t="str">
            <v>B09681</v>
          </cell>
          <cell r="B445">
            <v>13791</v>
          </cell>
          <cell r="C445">
            <v>13228</v>
          </cell>
          <cell r="D445">
            <v>19617</v>
          </cell>
          <cell r="E445">
            <v>14048</v>
          </cell>
          <cell r="F445">
            <v>9837</v>
          </cell>
          <cell r="G445">
            <v>15340</v>
          </cell>
          <cell r="H445">
            <v>16092</v>
          </cell>
          <cell r="I445">
            <v>0</v>
          </cell>
        </row>
        <row r="446">
          <cell r="A446" t="str">
            <v>B09682</v>
          </cell>
          <cell r="B446">
            <v>14998</v>
          </cell>
          <cell r="C446">
            <v>16010</v>
          </cell>
          <cell r="D446">
            <v>24436</v>
          </cell>
          <cell r="E446">
            <v>17628</v>
          </cell>
          <cell r="F446">
            <v>16415</v>
          </cell>
          <cell r="G446">
            <v>26784</v>
          </cell>
          <cell r="H446">
            <v>22132</v>
          </cell>
          <cell r="I446">
            <v>0</v>
          </cell>
        </row>
        <row r="447">
          <cell r="A447" t="str">
            <v>B09683</v>
          </cell>
          <cell r="B447">
            <v>14036</v>
          </cell>
          <cell r="C447">
            <v>14964</v>
          </cell>
          <cell r="D447">
            <v>35543</v>
          </cell>
          <cell r="E447">
            <v>23528</v>
          </cell>
          <cell r="F447">
            <v>20193</v>
          </cell>
          <cell r="G447">
            <v>34039</v>
          </cell>
          <cell r="H447">
            <v>26086</v>
          </cell>
          <cell r="I447">
            <v>0</v>
          </cell>
        </row>
        <row r="448">
          <cell r="A448" t="str">
            <v>B09684</v>
          </cell>
          <cell r="B448">
            <v>31531</v>
          </cell>
          <cell r="C448">
            <v>29198</v>
          </cell>
          <cell r="D448">
            <v>60623</v>
          </cell>
          <cell r="E448">
            <v>33252</v>
          </cell>
          <cell r="F448">
            <v>26130</v>
          </cell>
          <cell r="G448">
            <v>42728</v>
          </cell>
          <cell r="H448">
            <v>38535</v>
          </cell>
          <cell r="I448">
            <v>0</v>
          </cell>
        </row>
        <row r="449">
          <cell r="A449" t="str">
            <v>B09686</v>
          </cell>
          <cell r="B449">
            <v>22369</v>
          </cell>
          <cell r="C449">
            <v>22531</v>
          </cell>
          <cell r="D449">
            <v>53302</v>
          </cell>
          <cell r="E449">
            <v>30994</v>
          </cell>
          <cell r="F449">
            <v>28957</v>
          </cell>
          <cell r="G449">
            <v>57088</v>
          </cell>
          <cell r="H449">
            <v>33666</v>
          </cell>
          <cell r="I449">
            <v>0</v>
          </cell>
        </row>
        <row r="450">
          <cell r="A450" t="str">
            <v>B09687</v>
          </cell>
          <cell r="B450">
            <v>8112</v>
          </cell>
          <cell r="C450">
            <v>8200</v>
          </cell>
          <cell r="D450">
            <v>12951</v>
          </cell>
          <cell r="E450">
            <v>9915</v>
          </cell>
          <cell r="F450">
            <v>8402</v>
          </cell>
          <cell r="G450">
            <v>12676</v>
          </cell>
          <cell r="H450">
            <v>15522</v>
          </cell>
          <cell r="I450">
            <v>800</v>
          </cell>
        </row>
        <row r="451">
          <cell r="A451" t="str">
            <v>B09688</v>
          </cell>
          <cell r="B451">
            <v>17545</v>
          </cell>
          <cell r="C451">
            <v>18511</v>
          </cell>
          <cell r="D451">
            <v>46141</v>
          </cell>
          <cell r="E451">
            <v>25404</v>
          </cell>
          <cell r="F451">
            <v>22492</v>
          </cell>
          <cell r="G451">
            <v>48801</v>
          </cell>
          <cell r="H451">
            <v>18896</v>
          </cell>
          <cell r="I451">
            <v>0</v>
          </cell>
        </row>
        <row r="452">
          <cell r="A452" t="str">
            <v>B09692</v>
          </cell>
          <cell r="F452">
            <v>2570</v>
          </cell>
          <cell r="G452">
            <v>2581</v>
          </cell>
          <cell r="H452">
            <v>2069</v>
          </cell>
          <cell r="I452">
            <v>2790</v>
          </cell>
          <cell r="J452">
            <v>2362</v>
          </cell>
          <cell r="K452">
            <v>2359</v>
          </cell>
          <cell r="L452">
            <v>2250</v>
          </cell>
          <cell r="M452">
            <v>2531</v>
          </cell>
          <cell r="N452">
            <v>3246</v>
          </cell>
        </row>
        <row r="453">
          <cell r="A453" t="str">
            <v>B09694</v>
          </cell>
          <cell r="B453">
            <v>10471</v>
          </cell>
          <cell r="C453">
            <v>10786</v>
          </cell>
          <cell r="D453">
            <v>13480</v>
          </cell>
          <cell r="E453">
            <v>10943</v>
          </cell>
          <cell r="F453">
            <v>9909</v>
          </cell>
          <cell r="G453">
            <v>12239</v>
          </cell>
          <cell r="H453">
            <v>15783</v>
          </cell>
          <cell r="I453">
            <v>15</v>
          </cell>
          <cell r="J453">
            <v>35</v>
          </cell>
          <cell r="K453">
            <v>10</v>
          </cell>
        </row>
        <row r="454">
          <cell r="A454" t="str">
            <v>B09695</v>
          </cell>
          <cell r="B454">
            <v>15753</v>
          </cell>
          <cell r="C454">
            <v>16725</v>
          </cell>
          <cell r="D454">
            <v>28439</v>
          </cell>
          <cell r="E454">
            <v>15818</v>
          </cell>
          <cell r="F454">
            <v>12990</v>
          </cell>
          <cell r="G454">
            <v>20820</v>
          </cell>
          <cell r="H454">
            <v>15343</v>
          </cell>
          <cell r="I454">
            <v>0</v>
          </cell>
        </row>
        <row r="455">
          <cell r="A455" t="str">
            <v>B09709</v>
          </cell>
          <cell r="B455">
            <v>2306</v>
          </cell>
          <cell r="C455">
            <v>3774</v>
          </cell>
          <cell r="D455">
            <v>3498</v>
          </cell>
          <cell r="E455">
            <v>3100</v>
          </cell>
          <cell r="F455">
            <v>4672</v>
          </cell>
          <cell r="G455">
            <v>8621</v>
          </cell>
          <cell r="H455">
            <v>5496</v>
          </cell>
          <cell r="I455">
            <v>5300</v>
          </cell>
          <cell r="J455">
            <v>2800</v>
          </cell>
          <cell r="K455">
            <v>3164</v>
          </cell>
          <cell r="L455">
            <v>3100</v>
          </cell>
          <cell r="M455">
            <v>4043</v>
          </cell>
          <cell r="N455">
            <v>1826</v>
          </cell>
        </row>
        <row r="456">
          <cell r="A456" t="str">
            <v>B09713</v>
          </cell>
          <cell r="B456">
            <v>1300</v>
          </cell>
          <cell r="C456">
            <v>1239</v>
          </cell>
          <cell r="D456">
            <v>2155</v>
          </cell>
          <cell r="E456">
            <v>2721</v>
          </cell>
          <cell r="F456">
            <v>3189</v>
          </cell>
          <cell r="G456">
            <v>6693</v>
          </cell>
          <cell r="H456">
            <v>4555</v>
          </cell>
          <cell r="I456">
            <v>4293</v>
          </cell>
          <cell r="J456">
            <v>2000</v>
          </cell>
          <cell r="K456">
            <v>1900</v>
          </cell>
          <cell r="L456">
            <v>2119</v>
          </cell>
          <cell r="M456">
            <v>1962</v>
          </cell>
          <cell r="N456">
            <v>1580</v>
          </cell>
        </row>
        <row r="457">
          <cell r="A457" t="str">
            <v>B09772</v>
          </cell>
          <cell r="B457">
            <v>2712</v>
          </cell>
          <cell r="C457">
            <v>2655</v>
          </cell>
          <cell r="D457">
            <v>2750</v>
          </cell>
          <cell r="E457">
            <v>2529</v>
          </cell>
          <cell r="F457">
            <v>4792</v>
          </cell>
          <cell r="G457">
            <v>2966</v>
          </cell>
          <cell r="H457">
            <v>3648</v>
          </cell>
          <cell r="I457">
            <v>3433</v>
          </cell>
          <cell r="J457">
            <v>2574</v>
          </cell>
          <cell r="K457">
            <v>3090</v>
          </cell>
          <cell r="L457">
            <v>4022</v>
          </cell>
          <cell r="M457">
            <v>3361</v>
          </cell>
          <cell r="N457">
            <v>4204</v>
          </cell>
        </row>
        <row r="458">
          <cell r="A458" t="str">
            <v>B09773</v>
          </cell>
          <cell r="B458">
            <v>2210</v>
          </cell>
          <cell r="C458">
            <v>1717</v>
          </cell>
          <cell r="D458">
            <v>2900</v>
          </cell>
          <cell r="E458">
            <v>1200</v>
          </cell>
        </row>
        <row r="459">
          <cell r="A459" t="str">
            <v>B09774</v>
          </cell>
          <cell r="B459">
            <v>3584</v>
          </cell>
          <cell r="C459">
            <v>3580</v>
          </cell>
          <cell r="D459">
            <v>3050</v>
          </cell>
          <cell r="E459">
            <v>3677</v>
          </cell>
          <cell r="F459">
            <v>3866</v>
          </cell>
          <cell r="G459">
            <v>3271</v>
          </cell>
          <cell r="H459">
            <v>3940</v>
          </cell>
          <cell r="I459">
            <v>3754</v>
          </cell>
          <cell r="J459">
            <v>3304</v>
          </cell>
          <cell r="K459">
            <v>3238</v>
          </cell>
          <cell r="L459">
            <v>3894</v>
          </cell>
          <cell r="M459">
            <v>3745</v>
          </cell>
          <cell r="N459">
            <v>4886</v>
          </cell>
        </row>
        <row r="460">
          <cell r="A460" t="str">
            <v>B09777</v>
          </cell>
          <cell r="B460">
            <v>3111</v>
          </cell>
          <cell r="C460">
            <v>4129</v>
          </cell>
          <cell r="D460">
            <v>5803</v>
          </cell>
          <cell r="E460">
            <v>5140</v>
          </cell>
          <cell r="F460">
            <v>4029</v>
          </cell>
          <cell r="G460">
            <v>5691</v>
          </cell>
          <cell r="H460">
            <v>5095</v>
          </cell>
          <cell r="I460">
            <v>0</v>
          </cell>
        </row>
        <row r="461">
          <cell r="A461" t="str">
            <v>B09785</v>
          </cell>
          <cell r="B461">
            <v>5249</v>
          </cell>
          <cell r="C461">
            <v>6000</v>
          </cell>
          <cell r="D461">
            <v>8092</v>
          </cell>
          <cell r="E461">
            <v>5700</v>
          </cell>
          <cell r="F461">
            <v>5460</v>
          </cell>
          <cell r="G461">
            <v>7431</v>
          </cell>
          <cell r="H461">
            <v>5100</v>
          </cell>
          <cell r="I461">
            <v>0</v>
          </cell>
        </row>
        <row r="462">
          <cell r="A462" t="str">
            <v>B09786</v>
          </cell>
          <cell r="B462">
            <v>12241</v>
          </cell>
          <cell r="C462">
            <v>12293</v>
          </cell>
          <cell r="D462">
            <v>26976</v>
          </cell>
          <cell r="E462">
            <v>14866</v>
          </cell>
          <cell r="F462">
            <v>12334</v>
          </cell>
          <cell r="G462">
            <v>24201</v>
          </cell>
          <cell r="H462">
            <v>21543</v>
          </cell>
          <cell r="I462">
            <v>0</v>
          </cell>
        </row>
        <row r="463">
          <cell r="A463" t="str">
            <v>B09787</v>
          </cell>
          <cell r="B463">
            <v>12719</v>
          </cell>
          <cell r="C463">
            <v>12484</v>
          </cell>
          <cell r="D463">
            <v>22836</v>
          </cell>
          <cell r="E463">
            <v>15714</v>
          </cell>
          <cell r="F463">
            <v>11280</v>
          </cell>
          <cell r="G463">
            <v>19194</v>
          </cell>
          <cell r="H463">
            <v>18722</v>
          </cell>
          <cell r="I463">
            <v>0</v>
          </cell>
        </row>
        <row r="464">
          <cell r="A464" t="str">
            <v>B09788</v>
          </cell>
          <cell r="B464">
            <v>28491</v>
          </cell>
          <cell r="C464">
            <v>30306</v>
          </cell>
          <cell r="D464">
            <v>64430</v>
          </cell>
          <cell r="E464">
            <v>39649</v>
          </cell>
          <cell r="F464">
            <v>32774</v>
          </cell>
          <cell r="G464">
            <v>64118</v>
          </cell>
          <cell r="H464">
            <v>36550</v>
          </cell>
          <cell r="I464">
            <v>30</v>
          </cell>
        </row>
        <row r="465">
          <cell r="A465" t="str">
            <v>B09789</v>
          </cell>
          <cell r="B465">
            <v>10636</v>
          </cell>
          <cell r="C465">
            <v>11394</v>
          </cell>
          <cell r="D465">
            <v>16299</v>
          </cell>
          <cell r="E465">
            <v>12129</v>
          </cell>
          <cell r="F465">
            <v>10093</v>
          </cell>
          <cell r="G465">
            <v>14206</v>
          </cell>
          <cell r="H465">
            <v>11391</v>
          </cell>
          <cell r="I465">
            <v>0</v>
          </cell>
        </row>
        <row r="466">
          <cell r="A466" t="str">
            <v>B09790</v>
          </cell>
          <cell r="B466">
            <v>54858</v>
          </cell>
          <cell r="C466">
            <v>39958</v>
          </cell>
          <cell r="D466">
            <v>36036</v>
          </cell>
          <cell r="E466">
            <v>39976</v>
          </cell>
          <cell r="F466">
            <v>60818</v>
          </cell>
          <cell r="G466">
            <v>60177</v>
          </cell>
          <cell r="H466">
            <v>64836</v>
          </cell>
          <cell r="I466">
            <v>63186</v>
          </cell>
          <cell r="J466">
            <v>35498</v>
          </cell>
          <cell r="K466">
            <v>51368</v>
          </cell>
          <cell r="L466">
            <v>50362</v>
          </cell>
          <cell r="M466">
            <v>52606</v>
          </cell>
          <cell r="N466">
            <v>58474</v>
          </cell>
        </row>
        <row r="467">
          <cell r="A467" t="str">
            <v>B09791</v>
          </cell>
          <cell r="B467">
            <v>14474</v>
          </cell>
          <cell r="C467">
            <v>9257</v>
          </cell>
          <cell r="D467">
            <v>10000</v>
          </cell>
          <cell r="E467">
            <v>9010</v>
          </cell>
          <cell r="F467">
            <v>15350</v>
          </cell>
          <cell r="G467">
            <v>20758</v>
          </cell>
          <cell r="H467">
            <v>21929</v>
          </cell>
          <cell r="I467">
            <v>18743</v>
          </cell>
          <cell r="J467">
            <v>7240</v>
          </cell>
          <cell r="K467">
            <v>10985</v>
          </cell>
          <cell r="L467">
            <v>9715</v>
          </cell>
          <cell r="M467">
            <v>14577</v>
          </cell>
          <cell r="N467">
            <v>13345</v>
          </cell>
        </row>
        <row r="468">
          <cell r="A468" t="str">
            <v>B09792</v>
          </cell>
          <cell r="B468">
            <v>43837</v>
          </cell>
          <cell r="C468">
            <v>42002</v>
          </cell>
          <cell r="D468">
            <v>24415</v>
          </cell>
          <cell r="E468">
            <v>35403</v>
          </cell>
          <cell r="F468">
            <v>46001</v>
          </cell>
          <cell r="G468">
            <v>43344</v>
          </cell>
          <cell r="H468">
            <v>50943</v>
          </cell>
          <cell r="I468">
            <v>43616</v>
          </cell>
          <cell r="J468">
            <v>30517</v>
          </cell>
          <cell r="K468">
            <v>44327</v>
          </cell>
          <cell r="L468">
            <v>36984</v>
          </cell>
          <cell r="M468">
            <v>45360</v>
          </cell>
          <cell r="N468">
            <v>50884</v>
          </cell>
        </row>
        <row r="469">
          <cell r="A469" t="str">
            <v>B09793</v>
          </cell>
          <cell r="B469">
            <v>17160</v>
          </cell>
          <cell r="C469">
            <v>16492</v>
          </cell>
          <cell r="D469">
            <v>11200</v>
          </cell>
          <cell r="E469">
            <v>15336</v>
          </cell>
          <cell r="F469">
            <v>21052</v>
          </cell>
          <cell r="G469">
            <v>32720</v>
          </cell>
          <cell r="H469">
            <v>26754</v>
          </cell>
          <cell r="I469">
            <v>27510</v>
          </cell>
          <cell r="J469">
            <v>13005</v>
          </cell>
          <cell r="K469">
            <v>15395</v>
          </cell>
          <cell r="L469">
            <v>15054</v>
          </cell>
          <cell r="M469">
            <v>18088</v>
          </cell>
          <cell r="N469">
            <v>19240</v>
          </cell>
        </row>
        <row r="470">
          <cell r="A470" t="str">
            <v>B09794</v>
          </cell>
          <cell r="B470">
            <v>34836</v>
          </cell>
          <cell r="C470">
            <v>30200</v>
          </cell>
          <cell r="D470">
            <v>20244</v>
          </cell>
          <cell r="E470">
            <v>28231</v>
          </cell>
          <cell r="F470">
            <v>36157</v>
          </cell>
          <cell r="G470">
            <v>37574</v>
          </cell>
          <cell r="H470">
            <v>45062</v>
          </cell>
          <cell r="I470">
            <v>39466</v>
          </cell>
          <cell r="J470">
            <v>23981</v>
          </cell>
          <cell r="K470">
            <v>34360</v>
          </cell>
          <cell r="L470">
            <v>28205</v>
          </cell>
          <cell r="M470">
            <v>34386</v>
          </cell>
          <cell r="N470">
            <v>40048</v>
          </cell>
        </row>
        <row r="471">
          <cell r="A471" t="str">
            <v>B09795</v>
          </cell>
          <cell r="B471">
            <v>10500</v>
          </cell>
          <cell r="C471">
            <v>13092</v>
          </cell>
          <cell r="D471">
            <v>9100</v>
          </cell>
          <cell r="E471">
            <v>14466</v>
          </cell>
          <cell r="F471">
            <v>9193</v>
          </cell>
          <cell r="G471">
            <v>19251</v>
          </cell>
          <cell r="H471">
            <v>17332</v>
          </cell>
          <cell r="I471">
            <v>15985</v>
          </cell>
          <cell r="J471">
            <v>10211</v>
          </cell>
          <cell r="K471">
            <v>13317</v>
          </cell>
          <cell r="L471">
            <v>12600</v>
          </cell>
          <cell r="M471">
            <v>12568</v>
          </cell>
          <cell r="N471">
            <v>14150</v>
          </cell>
        </row>
        <row r="472">
          <cell r="A472" t="str">
            <v>B09796</v>
          </cell>
          <cell r="B472">
            <v>10040</v>
          </cell>
          <cell r="C472">
            <v>8000</v>
          </cell>
          <cell r="D472">
            <v>8386</v>
          </cell>
          <cell r="E472">
            <v>9783</v>
          </cell>
          <cell r="F472">
            <v>13879</v>
          </cell>
          <cell r="G472">
            <v>16888</v>
          </cell>
          <cell r="H472">
            <v>15280</v>
          </cell>
          <cell r="I472">
            <v>18423</v>
          </cell>
          <cell r="J472">
            <v>8012</v>
          </cell>
          <cell r="K472">
            <v>9525</v>
          </cell>
          <cell r="L472">
            <v>9021</v>
          </cell>
          <cell r="M472">
            <v>9007</v>
          </cell>
          <cell r="N472">
            <v>7884</v>
          </cell>
        </row>
        <row r="473">
          <cell r="A473" t="str">
            <v>B09797</v>
          </cell>
          <cell r="B473">
            <v>4699</v>
          </cell>
          <cell r="C473">
            <v>6162</v>
          </cell>
          <cell r="D473">
            <v>6200</v>
          </cell>
          <cell r="E473">
            <v>6276</v>
          </cell>
          <cell r="F473">
            <v>7086</v>
          </cell>
          <cell r="G473">
            <v>11789</v>
          </cell>
          <cell r="H473">
            <v>9788</v>
          </cell>
          <cell r="I473">
            <v>10300</v>
          </cell>
          <cell r="J473">
            <v>6625</v>
          </cell>
          <cell r="K473">
            <v>6264</v>
          </cell>
          <cell r="L473">
            <v>6800</v>
          </cell>
          <cell r="M473">
            <v>5894</v>
          </cell>
          <cell r="N473">
            <v>5397</v>
          </cell>
        </row>
        <row r="474">
          <cell r="A474" t="str">
            <v>B09898</v>
          </cell>
          <cell r="B474">
            <v>15250</v>
          </cell>
          <cell r="C474">
            <v>8250</v>
          </cell>
          <cell r="D474">
            <v>15300</v>
          </cell>
          <cell r="E474">
            <v>22550</v>
          </cell>
        </row>
        <row r="475">
          <cell r="A475" t="str">
            <v>B09906</v>
          </cell>
          <cell r="B475">
            <v>38500</v>
          </cell>
          <cell r="C475">
            <v>32750</v>
          </cell>
          <cell r="D475">
            <v>37100</v>
          </cell>
          <cell r="E475">
            <v>50800</v>
          </cell>
        </row>
        <row r="476">
          <cell r="A476" t="str">
            <v>B09908</v>
          </cell>
          <cell r="B476">
            <v>24900</v>
          </cell>
          <cell r="C476">
            <v>21650</v>
          </cell>
          <cell r="D476">
            <v>26450</v>
          </cell>
          <cell r="E476">
            <v>37050</v>
          </cell>
        </row>
        <row r="477">
          <cell r="A477" t="str">
            <v>B09909</v>
          </cell>
          <cell r="B477">
            <v>25150</v>
          </cell>
          <cell r="C477">
            <v>22900</v>
          </cell>
          <cell r="D477">
            <v>24900</v>
          </cell>
          <cell r="E477">
            <v>32400</v>
          </cell>
        </row>
        <row r="478">
          <cell r="A478" t="str">
            <v>B09927</v>
          </cell>
          <cell r="B478">
            <v>24700</v>
          </cell>
          <cell r="C478">
            <v>17900</v>
          </cell>
          <cell r="D478">
            <v>23700</v>
          </cell>
          <cell r="E478">
            <v>31900</v>
          </cell>
        </row>
        <row r="479">
          <cell r="A479" t="str">
            <v>B09930</v>
          </cell>
          <cell r="B479">
            <v>11600</v>
          </cell>
          <cell r="C479">
            <v>33800</v>
          </cell>
          <cell r="D479">
            <v>67800</v>
          </cell>
          <cell r="E479">
            <v>19600</v>
          </cell>
        </row>
        <row r="480">
          <cell r="A480" t="str">
            <v>B09931</v>
          </cell>
          <cell r="B480">
            <v>8400</v>
          </cell>
          <cell r="C480">
            <v>20800</v>
          </cell>
          <cell r="D480">
            <v>42800</v>
          </cell>
          <cell r="E480">
            <v>12700</v>
          </cell>
        </row>
        <row r="481">
          <cell r="A481" t="str">
            <v>B09932</v>
          </cell>
          <cell r="B481">
            <v>12400</v>
          </cell>
          <cell r="C481">
            <v>26600</v>
          </cell>
          <cell r="D481">
            <v>45990</v>
          </cell>
          <cell r="E481">
            <v>13700</v>
          </cell>
        </row>
        <row r="482">
          <cell r="A482" t="str">
            <v>B09933</v>
          </cell>
          <cell r="B482">
            <v>6600</v>
          </cell>
          <cell r="C482">
            <v>20400</v>
          </cell>
          <cell r="D482">
            <v>49800</v>
          </cell>
          <cell r="E482">
            <v>4200</v>
          </cell>
        </row>
        <row r="483">
          <cell r="A483" t="str">
            <v>B09935</v>
          </cell>
          <cell r="B483">
            <v>8800</v>
          </cell>
          <cell r="C483">
            <v>21598</v>
          </cell>
          <cell r="D483">
            <v>42200</v>
          </cell>
          <cell r="E483">
            <v>5700</v>
          </cell>
        </row>
        <row r="484">
          <cell r="A484" t="str">
            <v>B09974</v>
          </cell>
          <cell r="K484">
            <v>50</v>
          </cell>
          <cell r="M484">
            <v>80</v>
          </cell>
        </row>
        <row r="489">
          <cell r="A489" t="str">
            <v>D50095</v>
          </cell>
          <cell r="B489">
            <v>17792</v>
          </cell>
          <cell r="C489">
            <v>23856</v>
          </cell>
          <cell r="D489">
            <v>27592</v>
          </cell>
          <cell r="E489">
            <v>26208</v>
          </cell>
          <cell r="F489">
            <v>23416</v>
          </cell>
          <cell r="G489">
            <v>28500</v>
          </cell>
          <cell r="H489">
            <v>25488</v>
          </cell>
          <cell r="I489">
            <v>32544</v>
          </cell>
          <cell r="J489">
            <v>15396</v>
          </cell>
          <cell r="K489">
            <v>20912</v>
          </cell>
          <cell r="L489">
            <v>20520</v>
          </cell>
          <cell r="M489">
            <v>23816</v>
          </cell>
          <cell r="N489">
            <v>24804</v>
          </cell>
        </row>
        <row r="490">
          <cell r="A490" t="str">
            <v>D50220</v>
          </cell>
          <cell r="N490">
            <v>11416</v>
          </cell>
        </row>
        <row r="491">
          <cell r="A491" t="str">
            <v>D50246</v>
          </cell>
          <cell r="B491">
            <v>1920</v>
          </cell>
          <cell r="C491">
            <v>3360</v>
          </cell>
          <cell r="D491">
            <v>3976</v>
          </cell>
          <cell r="E491">
            <v>3840</v>
          </cell>
          <cell r="F491">
            <v>4800</v>
          </cell>
          <cell r="G491">
            <v>3840</v>
          </cell>
          <cell r="H491">
            <v>2612</v>
          </cell>
          <cell r="I491">
            <v>5760</v>
          </cell>
          <cell r="J491">
            <v>2260</v>
          </cell>
          <cell r="K491">
            <v>2400</v>
          </cell>
          <cell r="L491">
            <v>3360</v>
          </cell>
          <cell r="M491">
            <v>2880</v>
          </cell>
          <cell r="N491">
            <v>2400</v>
          </cell>
        </row>
        <row r="492">
          <cell r="A492" t="str">
            <v>D50258</v>
          </cell>
          <cell r="B492">
            <v>46592</v>
          </cell>
          <cell r="C492">
            <v>55820</v>
          </cell>
          <cell r="D492">
            <v>65764</v>
          </cell>
          <cell r="E492">
            <v>62672</v>
          </cell>
          <cell r="F492">
            <v>57288</v>
          </cell>
          <cell r="G492">
            <v>71120</v>
          </cell>
          <cell r="H492">
            <v>65644</v>
          </cell>
          <cell r="I492">
            <v>68996</v>
          </cell>
          <cell r="J492">
            <v>40828</v>
          </cell>
          <cell r="K492">
            <v>50244</v>
          </cell>
          <cell r="L492">
            <v>55376</v>
          </cell>
          <cell r="M492">
            <v>59300</v>
          </cell>
          <cell r="N492">
            <v>56440</v>
          </cell>
        </row>
        <row r="493">
          <cell r="A493" t="str">
            <v>D50365</v>
          </cell>
          <cell r="B493">
            <v>27116</v>
          </cell>
          <cell r="C493">
            <v>35292</v>
          </cell>
          <cell r="D493">
            <v>36880</v>
          </cell>
          <cell r="E493">
            <v>36784</v>
          </cell>
          <cell r="F493">
            <v>33104</v>
          </cell>
          <cell r="G493">
            <v>40684</v>
          </cell>
          <cell r="H493">
            <v>40996</v>
          </cell>
          <cell r="I493">
            <v>44996</v>
          </cell>
          <cell r="J493">
            <v>24016</v>
          </cell>
          <cell r="K493">
            <v>27976</v>
          </cell>
          <cell r="L493">
            <v>27912</v>
          </cell>
          <cell r="M493">
            <v>38180</v>
          </cell>
          <cell r="N493">
            <v>30960</v>
          </cell>
        </row>
        <row r="494">
          <cell r="A494" t="str">
            <v>D50485</v>
          </cell>
          <cell r="B494">
            <v>24772</v>
          </cell>
          <cell r="C494">
            <v>31220</v>
          </cell>
          <cell r="D494">
            <v>36976</v>
          </cell>
          <cell r="E494">
            <v>31352</v>
          </cell>
          <cell r="F494">
            <v>33728</v>
          </cell>
          <cell r="G494">
            <v>37592</v>
          </cell>
          <cell r="H494">
            <v>35348</v>
          </cell>
          <cell r="I494">
            <v>42456</v>
          </cell>
          <cell r="J494">
            <v>22588</v>
          </cell>
          <cell r="K494">
            <v>26840</v>
          </cell>
          <cell r="L494">
            <v>26948</v>
          </cell>
          <cell r="M494">
            <v>31436</v>
          </cell>
          <cell r="N494">
            <v>32548</v>
          </cell>
        </row>
        <row r="495">
          <cell r="A495" t="str">
            <v>D50597</v>
          </cell>
          <cell r="B495">
            <v>4800</v>
          </cell>
          <cell r="C495">
            <v>7200</v>
          </cell>
          <cell r="D495">
            <v>8640</v>
          </cell>
          <cell r="E495">
            <v>6720</v>
          </cell>
          <cell r="F495">
            <v>7200</v>
          </cell>
          <cell r="G495">
            <v>9600</v>
          </cell>
          <cell r="H495">
            <v>8160</v>
          </cell>
          <cell r="I495">
            <v>10068</v>
          </cell>
          <cell r="J495">
            <v>2400</v>
          </cell>
        </row>
        <row r="496">
          <cell r="A496" t="str">
            <v>D50600</v>
          </cell>
          <cell r="B496">
            <v>10280</v>
          </cell>
          <cell r="C496">
            <v>15268</v>
          </cell>
          <cell r="D496">
            <v>16288</v>
          </cell>
          <cell r="E496">
            <v>15524</v>
          </cell>
          <cell r="F496">
            <v>15204</v>
          </cell>
          <cell r="G496">
            <v>18176</v>
          </cell>
          <cell r="H496">
            <v>15704</v>
          </cell>
          <cell r="I496">
            <v>19104</v>
          </cell>
          <cell r="J496">
            <v>5140</v>
          </cell>
        </row>
        <row r="497">
          <cell r="A497" t="str">
            <v>D50601</v>
          </cell>
          <cell r="B497">
            <v>11964</v>
          </cell>
          <cell r="C497">
            <v>13712</v>
          </cell>
          <cell r="D497">
            <v>15764</v>
          </cell>
          <cell r="E497">
            <v>15336</v>
          </cell>
          <cell r="F497">
            <v>13768</v>
          </cell>
          <cell r="G497">
            <v>15620</v>
          </cell>
          <cell r="H497">
            <v>16292</v>
          </cell>
          <cell r="I497">
            <v>16604</v>
          </cell>
          <cell r="J497">
            <v>4772</v>
          </cell>
        </row>
        <row r="498">
          <cell r="A498" t="str">
            <v>D50603</v>
          </cell>
          <cell r="B498">
            <v>10400</v>
          </cell>
          <cell r="C498">
            <v>15624</v>
          </cell>
          <cell r="D498">
            <v>17280</v>
          </cell>
          <cell r="E498">
            <v>15744</v>
          </cell>
          <cell r="F498">
            <v>14504</v>
          </cell>
          <cell r="G498">
            <v>18232</v>
          </cell>
          <cell r="H498">
            <v>16356</v>
          </cell>
          <cell r="I498">
            <v>20872</v>
          </cell>
          <cell r="J498">
            <v>2004</v>
          </cell>
        </row>
        <row r="499">
          <cell r="A499" t="str">
            <v>D51810</v>
          </cell>
          <cell r="B499">
            <v>145496</v>
          </cell>
          <cell r="C499">
            <v>28320</v>
          </cell>
          <cell r="D499">
            <v>56056</v>
          </cell>
          <cell r="E499">
            <v>134776</v>
          </cell>
          <cell r="F499">
            <v>95568</v>
          </cell>
          <cell r="G499">
            <v>112308</v>
          </cell>
          <cell r="H499">
            <v>142488</v>
          </cell>
          <cell r="I499">
            <v>121224</v>
          </cell>
          <cell r="J499">
            <v>153968</v>
          </cell>
          <cell r="K499">
            <v>44292</v>
          </cell>
          <cell r="L499">
            <v>145356</v>
          </cell>
          <cell r="M499">
            <v>68960</v>
          </cell>
          <cell r="N499">
            <v>97668</v>
          </cell>
        </row>
        <row r="500">
          <cell r="A500" t="str">
            <v>D51830</v>
          </cell>
          <cell r="B500">
            <v>76800</v>
          </cell>
          <cell r="C500">
            <v>10080</v>
          </cell>
          <cell r="D500">
            <v>15840</v>
          </cell>
          <cell r="E500">
            <v>67552</v>
          </cell>
          <cell r="F500">
            <v>51188</v>
          </cell>
          <cell r="G500">
            <v>34944</v>
          </cell>
          <cell r="H500">
            <v>61416</v>
          </cell>
          <cell r="I500">
            <v>55664</v>
          </cell>
          <cell r="J500">
            <v>65124</v>
          </cell>
          <cell r="K500">
            <v>14400</v>
          </cell>
          <cell r="L500">
            <v>58208</v>
          </cell>
          <cell r="M500">
            <v>9512</v>
          </cell>
          <cell r="N500">
            <v>42524</v>
          </cell>
        </row>
        <row r="501">
          <cell r="A501" t="str">
            <v>D51850</v>
          </cell>
          <cell r="B501">
            <v>100320</v>
          </cell>
          <cell r="C501">
            <v>17580</v>
          </cell>
          <cell r="D501">
            <v>32820</v>
          </cell>
          <cell r="E501">
            <v>93808</v>
          </cell>
          <cell r="F501">
            <v>49440</v>
          </cell>
          <cell r="G501">
            <v>63360</v>
          </cell>
          <cell r="H501">
            <v>95888</v>
          </cell>
          <cell r="I501">
            <v>78212</v>
          </cell>
          <cell r="J501">
            <v>84000</v>
          </cell>
          <cell r="K501">
            <v>27736</v>
          </cell>
          <cell r="L501">
            <v>91800</v>
          </cell>
          <cell r="M501">
            <v>35968</v>
          </cell>
          <cell r="N501">
            <v>60956</v>
          </cell>
        </row>
        <row r="502">
          <cell r="A502" t="str">
            <v>D52731</v>
          </cell>
          <cell r="B502">
            <v>19404</v>
          </cell>
          <cell r="C502">
            <v>25704</v>
          </cell>
          <cell r="D502">
            <v>31380</v>
          </cell>
          <cell r="E502">
            <v>27084</v>
          </cell>
          <cell r="F502">
            <v>48702</v>
          </cell>
          <cell r="G502">
            <v>38862</v>
          </cell>
          <cell r="H502">
            <v>20616</v>
          </cell>
          <cell r="I502">
            <v>26850</v>
          </cell>
          <cell r="J502">
            <v>21930</v>
          </cell>
          <cell r="K502">
            <v>17304</v>
          </cell>
          <cell r="L502">
            <v>25458</v>
          </cell>
          <cell r="M502">
            <v>24762</v>
          </cell>
          <cell r="N502">
            <v>30666</v>
          </cell>
        </row>
        <row r="503">
          <cell r="A503" t="str">
            <v>D52732</v>
          </cell>
          <cell r="B503">
            <v>30936</v>
          </cell>
          <cell r="C503">
            <v>26202</v>
          </cell>
          <cell r="D503">
            <v>49272</v>
          </cell>
          <cell r="E503">
            <v>46374</v>
          </cell>
          <cell r="F503">
            <v>39348</v>
          </cell>
          <cell r="G503">
            <v>78300</v>
          </cell>
          <cell r="H503">
            <v>30648</v>
          </cell>
          <cell r="I503">
            <v>49530</v>
          </cell>
          <cell r="J503">
            <v>28896</v>
          </cell>
          <cell r="K503">
            <v>24672</v>
          </cell>
          <cell r="L503">
            <v>42084</v>
          </cell>
          <cell r="M503">
            <v>40410</v>
          </cell>
          <cell r="N503">
            <v>48024</v>
          </cell>
        </row>
        <row r="504">
          <cell r="A504" t="str">
            <v>D52733</v>
          </cell>
          <cell r="B504">
            <v>26346</v>
          </cell>
          <cell r="C504">
            <v>26784</v>
          </cell>
          <cell r="D504">
            <v>51372</v>
          </cell>
          <cell r="E504">
            <v>49134</v>
          </cell>
          <cell r="F504">
            <v>51312</v>
          </cell>
          <cell r="G504">
            <v>61362</v>
          </cell>
          <cell r="H504">
            <v>35094</v>
          </cell>
          <cell r="I504">
            <v>49908</v>
          </cell>
          <cell r="J504">
            <v>31704</v>
          </cell>
          <cell r="K504">
            <v>26910</v>
          </cell>
          <cell r="L504">
            <v>49104</v>
          </cell>
          <cell r="M504">
            <v>41274</v>
          </cell>
          <cell r="N504">
            <v>53976</v>
          </cell>
        </row>
        <row r="505">
          <cell r="A505" t="str">
            <v>D52734</v>
          </cell>
          <cell r="B505">
            <v>24030</v>
          </cell>
          <cell r="C505">
            <v>17802</v>
          </cell>
          <cell r="D505">
            <v>30708</v>
          </cell>
          <cell r="E505">
            <v>31920</v>
          </cell>
          <cell r="F505">
            <v>44370</v>
          </cell>
          <cell r="G505">
            <v>43554</v>
          </cell>
          <cell r="H505">
            <v>24624</v>
          </cell>
          <cell r="I505">
            <v>34344</v>
          </cell>
          <cell r="J505">
            <v>25062</v>
          </cell>
          <cell r="K505">
            <v>19026</v>
          </cell>
          <cell r="L505">
            <v>36138</v>
          </cell>
          <cell r="M505">
            <v>32280</v>
          </cell>
          <cell r="N505">
            <v>37398</v>
          </cell>
        </row>
        <row r="506">
          <cell r="A506" t="str">
            <v>D52741</v>
          </cell>
          <cell r="B506">
            <v>13338</v>
          </cell>
          <cell r="C506">
            <v>10062</v>
          </cell>
          <cell r="D506">
            <v>15210</v>
          </cell>
          <cell r="E506">
            <v>22974</v>
          </cell>
          <cell r="F506">
            <v>24450</v>
          </cell>
          <cell r="G506">
            <v>26952</v>
          </cell>
          <cell r="H506">
            <v>16476</v>
          </cell>
          <cell r="I506">
            <v>9078</v>
          </cell>
          <cell r="J506">
            <v>26994</v>
          </cell>
          <cell r="K506">
            <v>11610</v>
          </cell>
          <cell r="L506">
            <v>15816</v>
          </cell>
          <cell r="M506">
            <v>16260</v>
          </cell>
          <cell r="N506">
            <v>1140</v>
          </cell>
        </row>
        <row r="507">
          <cell r="A507" t="str">
            <v>D52742</v>
          </cell>
          <cell r="B507">
            <v>210</v>
          </cell>
        </row>
        <row r="508">
          <cell r="A508" t="str">
            <v>D52743</v>
          </cell>
          <cell r="B508">
            <v>7710</v>
          </cell>
          <cell r="C508">
            <v>13008</v>
          </cell>
          <cell r="D508">
            <v>10410</v>
          </cell>
          <cell r="E508">
            <v>17256</v>
          </cell>
          <cell r="F508">
            <v>20754</v>
          </cell>
          <cell r="G508">
            <v>16098</v>
          </cell>
          <cell r="H508">
            <v>9750</v>
          </cell>
          <cell r="I508">
            <v>14082</v>
          </cell>
          <cell r="J508">
            <v>14460</v>
          </cell>
          <cell r="K508">
            <v>9684</v>
          </cell>
          <cell r="L508">
            <v>12210</v>
          </cell>
          <cell r="M508">
            <v>17172</v>
          </cell>
          <cell r="N508">
            <v>12360</v>
          </cell>
        </row>
        <row r="509">
          <cell r="A509" t="str">
            <v>D52744</v>
          </cell>
          <cell r="B509">
            <v>9114</v>
          </cell>
          <cell r="C509">
            <v>15828</v>
          </cell>
          <cell r="D509">
            <v>10830</v>
          </cell>
          <cell r="E509">
            <v>13266</v>
          </cell>
          <cell r="F509">
            <v>24192</v>
          </cell>
          <cell r="G509">
            <v>16074</v>
          </cell>
          <cell r="H509">
            <v>8760</v>
          </cell>
          <cell r="I509">
            <v>14766</v>
          </cell>
          <cell r="J509">
            <v>4746</v>
          </cell>
          <cell r="K509">
            <v>1944</v>
          </cell>
          <cell r="L509">
            <v>282</v>
          </cell>
        </row>
        <row r="510">
          <cell r="A510" t="str">
            <v>D52745</v>
          </cell>
          <cell r="B510">
            <v>5718</v>
          </cell>
          <cell r="C510">
            <v>5892</v>
          </cell>
          <cell r="D510">
            <v>9348</v>
          </cell>
          <cell r="E510">
            <v>8202</v>
          </cell>
          <cell r="F510">
            <v>9006</v>
          </cell>
          <cell r="G510">
            <v>20508</v>
          </cell>
          <cell r="H510">
            <v>8148</v>
          </cell>
          <cell r="I510">
            <v>6396</v>
          </cell>
          <cell r="J510">
            <v>10554</v>
          </cell>
          <cell r="K510">
            <v>6354</v>
          </cell>
          <cell r="L510">
            <v>7530</v>
          </cell>
          <cell r="M510">
            <v>8820</v>
          </cell>
          <cell r="N510">
            <v>9810</v>
          </cell>
        </row>
        <row r="511">
          <cell r="A511" t="str">
            <v>D52746</v>
          </cell>
          <cell r="B511">
            <v>6984</v>
          </cell>
          <cell r="C511">
            <v>7872</v>
          </cell>
          <cell r="D511">
            <v>10434</v>
          </cell>
          <cell r="E511">
            <v>11088</v>
          </cell>
          <cell r="F511">
            <v>13380</v>
          </cell>
          <cell r="G511">
            <v>21234</v>
          </cell>
          <cell r="H511">
            <v>11904</v>
          </cell>
          <cell r="I511">
            <v>13392</v>
          </cell>
          <cell r="J511">
            <v>3516</v>
          </cell>
          <cell r="K511">
            <v>1314</v>
          </cell>
        </row>
        <row r="512">
          <cell r="A512" t="str">
            <v>D52747</v>
          </cell>
          <cell r="B512">
            <v>10218</v>
          </cell>
          <cell r="C512">
            <v>7620</v>
          </cell>
          <cell r="D512">
            <v>12954</v>
          </cell>
          <cell r="E512">
            <v>10332</v>
          </cell>
          <cell r="F512">
            <v>13518</v>
          </cell>
          <cell r="G512">
            <v>11418</v>
          </cell>
          <cell r="H512">
            <v>7332</v>
          </cell>
          <cell r="I512">
            <v>13116</v>
          </cell>
          <cell r="J512">
            <v>13482</v>
          </cell>
          <cell r="K512">
            <v>6888</v>
          </cell>
          <cell r="L512">
            <v>8484</v>
          </cell>
          <cell r="M512">
            <v>10182</v>
          </cell>
          <cell r="N512">
            <v>8142</v>
          </cell>
        </row>
        <row r="513">
          <cell r="A513" t="str">
            <v>D52748</v>
          </cell>
          <cell r="B513">
            <v>8076</v>
          </cell>
          <cell r="C513">
            <v>10074</v>
          </cell>
          <cell r="D513">
            <v>18594</v>
          </cell>
          <cell r="E513">
            <v>13836</v>
          </cell>
          <cell r="F513">
            <v>15240</v>
          </cell>
          <cell r="G513">
            <v>30138</v>
          </cell>
          <cell r="H513">
            <v>11616</v>
          </cell>
          <cell r="I513">
            <v>14400</v>
          </cell>
          <cell r="J513">
            <v>4704</v>
          </cell>
          <cell r="K513">
            <v>1308</v>
          </cell>
        </row>
        <row r="514">
          <cell r="A514" t="str">
            <v>D52759</v>
          </cell>
          <cell r="B514">
            <v>13044</v>
          </cell>
          <cell r="C514">
            <v>20340</v>
          </cell>
          <cell r="D514">
            <v>6252</v>
          </cell>
          <cell r="E514">
            <v>6084</v>
          </cell>
          <cell r="F514">
            <v>11172</v>
          </cell>
          <cell r="G514">
            <v>12348</v>
          </cell>
          <cell r="H514">
            <v>4806</v>
          </cell>
          <cell r="I514">
            <v>12090</v>
          </cell>
          <cell r="J514">
            <v>15696</v>
          </cell>
          <cell r="K514">
            <v>3378</v>
          </cell>
          <cell r="L514">
            <v>16926</v>
          </cell>
          <cell r="M514">
            <v>7824</v>
          </cell>
          <cell r="N514">
            <v>5920</v>
          </cell>
        </row>
        <row r="515">
          <cell r="A515" t="str">
            <v>D52761</v>
          </cell>
          <cell r="B515">
            <v>2406</v>
          </cell>
          <cell r="C515">
            <v>894</v>
          </cell>
          <cell r="D515">
            <v>1158</v>
          </cell>
          <cell r="E515">
            <v>12</v>
          </cell>
        </row>
        <row r="516">
          <cell r="A516" t="str">
            <v>D52762</v>
          </cell>
          <cell r="B516">
            <v>2442</v>
          </cell>
          <cell r="C516">
            <v>546</v>
          </cell>
        </row>
        <row r="517">
          <cell r="A517" t="str">
            <v>D52763</v>
          </cell>
          <cell r="B517">
            <v>528</v>
          </cell>
        </row>
        <row r="518">
          <cell r="A518" t="str">
            <v>D52764</v>
          </cell>
          <cell r="B518">
            <v>-36</v>
          </cell>
        </row>
        <row r="519">
          <cell r="A519" t="str">
            <v>D52801</v>
          </cell>
          <cell r="B519">
            <v>26394</v>
          </cell>
          <cell r="C519">
            <v>42846</v>
          </cell>
          <cell r="D519">
            <v>40242</v>
          </cell>
          <cell r="E519">
            <v>45312</v>
          </cell>
          <cell r="F519">
            <v>63726</v>
          </cell>
          <cell r="G519">
            <v>82140</v>
          </cell>
          <cell r="H519">
            <v>50346</v>
          </cell>
          <cell r="I519">
            <v>42126</v>
          </cell>
          <cell r="J519">
            <v>48810</v>
          </cell>
          <cell r="K519">
            <v>27246</v>
          </cell>
          <cell r="L519">
            <v>47370</v>
          </cell>
          <cell r="M519">
            <v>42978</v>
          </cell>
          <cell r="N519">
            <v>58614</v>
          </cell>
        </row>
        <row r="520">
          <cell r="A520" t="str">
            <v>D52802</v>
          </cell>
          <cell r="B520">
            <v>14418</v>
          </cell>
          <cell r="C520">
            <v>16632</v>
          </cell>
          <cell r="D520">
            <v>21918</v>
          </cell>
          <cell r="E520">
            <v>14778</v>
          </cell>
          <cell r="F520">
            <v>21378</v>
          </cell>
          <cell r="G520">
            <v>37884</v>
          </cell>
          <cell r="H520">
            <v>14652</v>
          </cell>
          <cell r="I520">
            <v>19770</v>
          </cell>
          <cell r="J520">
            <v>13332</v>
          </cell>
          <cell r="K520">
            <v>13224</v>
          </cell>
          <cell r="L520">
            <v>14622</v>
          </cell>
          <cell r="M520">
            <v>12936</v>
          </cell>
          <cell r="N520">
            <v>20082</v>
          </cell>
        </row>
        <row r="521">
          <cell r="A521" t="str">
            <v>D52803</v>
          </cell>
          <cell r="B521">
            <v>7074</v>
          </cell>
          <cell r="C521">
            <v>5802</v>
          </cell>
          <cell r="D521">
            <v>8292</v>
          </cell>
          <cell r="E521">
            <v>9234</v>
          </cell>
          <cell r="F521">
            <v>11592</v>
          </cell>
          <cell r="G521">
            <v>18936</v>
          </cell>
          <cell r="H521">
            <v>6930</v>
          </cell>
          <cell r="I521">
            <v>14832</v>
          </cell>
          <cell r="J521">
            <v>8112</v>
          </cell>
          <cell r="K521">
            <v>8010</v>
          </cell>
          <cell r="L521">
            <v>9114</v>
          </cell>
          <cell r="M521">
            <v>9540</v>
          </cell>
          <cell r="N521">
            <v>7770</v>
          </cell>
        </row>
        <row r="522">
          <cell r="A522" t="str">
            <v>D52804</v>
          </cell>
          <cell r="B522">
            <v>14472</v>
          </cell>
          <cell r="C522">
            <v>13824</v>
          </cell>
          <cell r="D522">
            <v>29598</v>
          </cell>
          <cell r="E522">
            <v>21522</v>
          </cell>
          <cell r="F522">
            <v>52026</v>
          </cell>
          <cell r="G522">
            <v>39300</v>
          </cell>
          <cell r="H522">
            <v>21570</v>
          </cell>
          <cell r="I522">
            <v>24432</v>
          </cell>
          <cell r="J522">
            <v>18810</v>
          </cell>
          <cell r="K522">
            <v>19254</v>
          </cell>
          <cell r="L522">
            <v>20790</v>
          </cell>
          <cell r="M522">
            <v>22296</v>
          </cell>
          <cell r="N522">
            <v>32760</v>
          </cell>
        </row>
        <row r="523">
          <cell r="A523" t="str">
            <v>D52805</v>
          </cell>
          <cell r="B523">
            <v>10050</v>
          </cell>
          <cell r="C523">
            <v>19032</v>
          </cell>
          <cell r="D523">
            <v>21108</v>
          </cell>
          <cell r="E523">
            <v>16908</v>
          </cell>
          <cell r="F523">
            <v>31170</v>
          </cell>
          <cell r="G523">
            <v>25230</v>
          </cell>
          <cell r="H523">
            <v>24108</v>
          </cell>
          <cell r="I523">
            <v>21870</v>
          </cell>
          <cell r="J523">
            <v>18492</v>
          </cell>
          <cell r="K523">
            <v>8952</v>
          </cell>
          <cell r="L523">
            <v>15186</v>
          </cell>
          <cell r="M523">
            <v>19350</v>
          </cell>
          <cell r="N523">
            <v>18282</v>
          </cell>
        </row>
        <row r="524">
          <cell r="A524" t="str">
            <v>D52806</v>
          </cell>
          <cell r="B524">
            <v>13188</v>
          </cell>
          <cell r="C524">
            <v>18036</v>
          </cell>
          <cell r="D524">
            <v>23412</v>
          </cell>
          <cell r="E524">
            <v>22890</v>
          </cell>
          <cell r="F524">
            <v>34416</v>
          </cell>
          <cell r="G524">
            <v>36324</v>
          </cell>
          <cell r="H524">
            <v>23070</v>
          </cell>
          <cell r="I524">
            <v>24162</v>
          </cell>
          <cell r="J524">
            <v>24288</v>
          </cell>
          <cell r="K524">
            <v>13422</v>
          </cell>
          <cell r="L524">
            <v>24162</v>
          </cell>
          <cell r="M524">
            <v>21558</v>
          </cell>
          <cell r="N524">
            <v>29178</v>
          </cell>
        </row>
        <row r="525">
          <cell r="A525" t="str">
            <v>D52807</v>
          </cell>
          <cell r="B525">
            <v>12570</v>
          </cell>
          <cell r="C525">
            <v>10434</v>
          </cell>
          <cell r="D525">
            <v>21606</v>
          </cell>
          <cell r="E525">
            <v>15972</v>
          </cell>
          <cell r="F525">
            <v>20490</v>
          </cell>
          <cell r="G525">
            <v>35190</v>
          </cell>
          <cell r="H525">
            <v>15216</v>
          </cell>
          <cell r="I525">
            <v>22842</v>
          </cell>
          <cell r="J525">
            <v>14352</v>
          </cell>
          <cell r="K525">
            <v>13632</v>
          </cell>
          <cell r="L525">
            <v>16830</v>
          </cell>
          <cell r="M525">
            <v>16314</v>
          </cell>
          <cell r="N525">
            <v>23394</v>
          </cell>
        </row>
        <row r="526">
          <cell r="A526" t="str">
            <v>D52808</v>
          </cell>
          <cell r="B526">
            <v>22794</v>
          </cell>
          <cell r="C526">
            <v>24822</v>
          </cell>
          <cell r="D526">
            <v>32058</v>
          </cell>
          <cell r="E526">
            <v>32634</v>
          </cell>
          <cell r="F526">
            <v>52584</v>
          </cell>
          <cell r="G526">
            <v>44346</v>
          </cell>
          <cell r="H526">
            <v>39804</v>
          </cell>
          <cell r="I526">
            <v>31140</v>
          </cell>
          <cell r="J526">
            <v>33198</v>
          </cell>
          <cell r="K526">
            <v>24240</v>
          </cell>
          <cell r="L526">
            <v>31692</v>
          </cell>
          <cell r="M526">
            <v>32034</v>
          </cell>
          <cell r="N526">
            <v>50604</v>
          </cell>
        </row>
        <row r="527">
          <cell r="A527" t="str">
            <v>D52809</v>
          </cell>
          <cell r="B527">
            <v>17832</v>
          </cell>
          <cell r="C527">
            <v>32496</v>
          </cell>
          <cell r="D527">
            <v>31188</v>
          </cell>
          <cell r="E527">
            <v>37086</v>
          </cell>
          <cell r="F527">
            <v>47400</v>
          </cell>
          <cell r="G527">
            <v>44652</v>
          </cell>
          <cell r="H527">
            <v>28314</v>
          </cell>
          <cell r="I527">
            <v>27846</v>
          </cell>
          <cell r="J527">
            <v>32484</v>
          </cell>
          <cell r="K527">
            <v>16038</v>
          </cell>
          <cell r="L527">
            <v>23256</v>
          </cell>
          <cell r="M527">
            <v>24678</v>
          </cell>
          <cell r="N527">
            <v>32196</v>
          </cell>
        </row>
        <row r="528">
          <cell r="A528" t="str">
            <v>D52810</v>
          </cell>
          <cell r="B528">
            <v>23250</v>
          </cell>
          <cell r="C528">
            <v>20616</v>
          </cell>
          <cell r="D528">
            <v>25950</v>
          </cell>
          <cell r="E528">
            <v>35346</v>
          </cell>
          <cell r="F528">
            <v>30066</v>
          </cell>
          <cell r="G528">
            <v>47772</v>
          </cell>
          <cell r="H528">
            <v>26790</v>
          </cell>
          <cell r="I528">
            <v>31002</v>
          </cell>
          <cell r="J528">
            <v>27030</v>
          </cell>
          <cell r="K528">
            <v>25224</v>
          </cell>
          <cell r="L528">
            <v>28644</v>
          </cell>
          <cell r="M528">
            <v>25608</v>
          </cell>
          <cell r="N528">
            <v>40404</v>
          </cell>
        </row>
        <row r="529">
          <cell r="A529" t="str">
            <v>D52811</v>
          </cell>
          <cell r="B529">
            <v>15228</v>
          </cell>
          <cell r="C529">
            <v>12132</v>
          </cell>
          <cell r="D529">
            <v>25128</v>
          </cell>
          <cell r="E529">
            <v>18354</v>
          </cell>
          <cell r="F529">
            <v>23586</v>
          </cell>
          <cell r="G529">
            <v>45966</v>
          </cell>
          <cell r="H529">
            <v>22566</v>
          </cell>
          <cell r="I529">
            <v>22362</v>
          </cell>
          <cell r="J529">
            <v>17976</v>
          </cell>
          <cell r="K529">
            <v>15852</v>
          </cell>
          <cell r="L529">
            <v>21168</v>
          </cell>
          <cell r="M529">
            <v>22218</v>
          </cell>
          <cell r="N529">
            <v>30498</v>
          </cell>
        </row>
        <row r="530">
          <cell r="A530" t="str">
            <v>D52812</v>
          </cell>
          <cell r="B530">
            <v>23382</v>
          </cell>
          <cell r="C530">
            <v>20364</v>
          </cell>
          <cell r="D530">
            <v>28812</v>
          </cell>
          <cell r="E530">
            <v>36900</v>
          </cell>
          <cell r="F530">
            <v>35922</v>
          </cell>
          <cell r="G530">
            <v>55830</v>
          </cell>
          <cell r="H530">
            <v>29802</v>
          </cell>
          <cell r="I530">
            <v>37698</v>
          </cell>
          <cell r="J530">
            <v>26856</v>
          </cell>
          <cell r="K530">
            <v>27714</v>
          </cell>
          <cell r="L530">
            <v>30738</v>
          </cell>
          <cell r="M530">
            <v>30360</v>
          </cell>
          <cell r="N530">
            <v>46092</v>
          </cell>
        </row>
        <row r="531">
          <cell r="A531" t="str">
            <v>D52813</v>
          </cell>
          <cell r="B531">
            <v>13362</v>
          </cell>
          <cell r="C531">
            <v>10422</v>
          </cell>
          <cell r="D531">
            <v>15324</v>
          </cell>
          <cell r="E531">
            <v>20568</v>
          </cell>
          <cell r="F531">
            <v>17670</v>
          </cell>
          <cell r="G531">
            <v>28188</v>
          </cell>
          <cell r="H531">
            <v>13146</v>
          </cell>
          <cell r="I531">
            <v>18618</v>
          </cell>
          <cell r="J531">
            <v>14712</v>
          </cell>
          <cell r="K531">
            <v>10758</v>
          </cell>
          <cell r="L531">
            <v>15624</v>
          </cell>
          <cell r="M531">
            <v>17826</v>
          </cell>
          <cell r="N531">
            <v>23808</v>
          </cell>
        </row>
        <row r="532">
          <cell r="A532" t="str">
            <v>D52814</v>
          </cell>
          <cell r="B532">
            <v>12726</v>
          </cell>
          <cell r="C532">
            <v>9960</v>
          </cell>
          <cell r="D532">
            <v>17484</v>
          </cell>
          <cell r="E532">
            <v>14172</v>
          </cell>
          <cell r="F532">
            <v>17118</v>
          </cell>
          <cell r="G532">
            <v>28188</v>
          </cell>
          <cell r="H532">
            <v>12360</v>
          </cell>
          <cell r="I532">
            <v>15132</v>
          </cell>
          <cell r="J532">
            <v>12198</v>
          </cell>
          <cell r="K532">
            <v>11136</v>
          </cell>
          <cell r="L532">
            <v>13290</v>
          </cell>
          <cell r="M532">
            <v>11742</v>
          </cell>
          <cell r="N532">
            <v>17550</v>
          </cell>
        </row>
        <row r="533">
          <cell r="A533" t="str">
            <v>D52816</v>
          </cell>
          <cell r="B533">
            <v>21300</v>
          </cell>
          <cell r="C533">
            <v>16938</v>
          </cell>
          <cell r="D533">
            <v>26574</v>
          </cell>
          <cell r="E533">
            <v>32280</v>
          </cell>
          <cell r="F533">
            <v>30132</v>
          </cell>
          <cell r="G533">
            <v>50724</v>
          </cell>
          <cell r="H533">
            <v>28110</v>
          </cell>
          <cell r="I533">
            <v>31194</v>
          </cell>
          <cell r="J533">
            <v>27372</v>
          </cell>
          <cell r="K533">
            <v>23736</v>
          </cell>
          <cell r="L533">
            <v>29466</v>
          </cell>
          <cell r="M533">
            <v>24264</v>
          </cell>
          <cell r="N533">
            <v>40668</v>
          </cell>
        </row>
        <row r="534">
          <cell r="A534" t="str">
            <v>D52818</v>
          </cell>
          <cell r="B534">
            <v>9180</v>
          </cell>
          <cell r="C534">
            <v>13248</v>
          </cell>
          <cell r="D534">
            <v>23694</v>
          </cell>
          <cell r="E534">
            <v>15798</v>
          </cell>
          <cell r="F534">
            <v>19206</v>
          </cell>
          <cell r="G534">
            <v>47442</v>
          </cell>
          <cell r="H534">
            <v>15096</v>
          </cell>
          <cell r="I534">
            <v>19860</v>
          </cell>
          <cell r="J534">
            <v>14772</v>
          </cell>
          <cell r="K534">
            <v>10260</v>
          </cell>
          <cell r="L534">
            <v>15108</v>
          </cell>
          <cell r="M534">
            <v>12870</v>
          </cell>
          <cell r="N534">
            <v>20676</v>
          </cell>
        </row>
        <row r="535">
          <cell r="A535" t="str">
            <v>D52820</v>
          </cell>
          <cell r="B535">
            <v>5562</v>
          </cell>
          <cell r="C535">
            <v>12096</v>
          </cell>
          <cell r="D535">
            <v>6540</v>
          </cell>
          <cell r="E535">
            <v>9492</v>
          </cell>
          <cell r="F535">
            <v>10278</v>
          </cell>
          <cell r="G535">
            <v>16944</v>
          </cell>
          <cell r="H535">
            <v>8190</v>
          </cell>
          <cell r="I535">
            <v>12018</v>
          </cell>
          <cell r="J535">
            <v>10836</v>
          </cell>
          <cell r="K535">
            <v>5112</v>
          </cell>
          <cell r="L535">
            <v>12924</v>
          </cell>
          <cell r="M535">
            <v>12126</v>
          </cell>
          <cell r="N535">
            <v>13572</v>
          </cell>
        </row>
        <row r="536">
          <cell r="A536" t="str">
            <v>D52821</v>
          </cell>
          <cell r="B536">
            <v>13482</v>
          </cell>
          <cell r="C536">
            <v>22512</v>
          </cell>
          <cell r="D536">
            <v>13638</v>
          </cell>
          <cell r="E536">
            <v>25440</v>
          </cell>
          <cell r="F536">
            <v>24612</v>
          </cell>
          <cell r="G536">
            <v>25626</v>
          </cell>
          <cell r="H536">
            <v>12030</v>
          </cell>
          <cell r="I536">
            <v>26568</v>
          </cell>
          <cell r="J536">
            <v>23160</v>
          </cell>
          <cell r="K536">
            <v>16620</v>
          </cell>
          <cell r="L536">
            <v>14874</v>
          </cell>
          <cell r="M536">
            <v>13644</v>
          </cell>
          <cell r="N536">
            <v>20304</v>
          </cell>
        </row>
        <row r="537">
          <cell r="A537" t="str">
            <v>D52828</v>
          </cell>
          <cell r="N537">
            <v>18</v>
          </cell>
        </row>
        <row r="538">
          <cell r="A538" t="str">
            <v>D52835</v>
          </cell>
          <cell r="B538">
            <v>12762</v>
          </cell>
          <cell r="C538">
            <v>15288</v>
          </cell>
          <cell r="D538">
            <v>21522</v>
          </cell>
          <cell r="E538">
            <v>16710</v>
          </cell>
          <cell r="F538">
            <v>21270</v>
          </cell>
          <cell r="G538">
            <v>37092</v>
          </cell>
          <cell r="H538">
            <v>17706</v>
          </cell>
          <cell r="I538">
            <v>22590</v>
          </cell>
          <cell r="J538">
            <v>16932</v>
          </cell>
          <cell r="K538">
            <v>12996</v>
          </cell>
          <cell r="L538">
            <v>15258</v>
          </cell>
          <cell r="M538">
            <v>15288</v>
          </cell>
          <cell r="N538">
            <v>21208</v>
          </cell>
        </row>
        <row r="539">
          <cell r="A539" t="str">
            <v>D52836</v>
          </cell>
          <cell r="B539">
            <v>12042</v>
          </cell>
          <cell r="C539">
            <v>12966</v>
          </cell>
          <cell r="D539">
            <v>13878</v>
          </cell>
          <cell r="E539">
            <v>19320</v>
          </cell>
          <cell r="F539">
            <v>13824</v>
          </cell>
          <cell r="G539">
            <v>28866</v>
          </cell>
          <cell r="H539">
            <v>19230</v>
          </cell>
          <cell r="I539">
            <v>30822</v>
          </cell>
          <cell r="J539">
            <v>15108</v>
          </cell>
          <cell r="K539">
            <v>12846</v>
          </cell>
          <cell r="L539">
            <v>18990</v>
          </cell>
          <cell r="M539">
            <v>13662</v>
          </cell>
          <cell r="N539">
            <v>16524</v>
          </cell>
        </row>
        <row r="540">
          <cell r="A540" t="str">
            <v>D52849</v>
          </cell>
          <cell r="B540">
            <v>8400</v>
          </cell>
          <cell r="C540">
            <v>7434</v>
          </cell>
          <cell r="D540">
            <v>8334</v>
          </cell>
          <cell r="E540">
            <v>7548</v>
          </cell>
          <cell r="F540">
            <v>18576</v>
          </cell>
          <cell r="G540">
            <v>14676</v>
          </cell>
          <cell r="H540">
            <v>6330</v>
          </cell>
          <cell r="I540">
            <v>16626</v>
          </cell>
          <cell r="J540">
            <v>12558</v>
          </cell>
          <cell r="K540">
            <v>10836</v>
          </cell>
          <cell r="L540">
            <v>14166</v>
          </cell>
          <cell r="M540">
            <v>8316</v>
          </cell>
          <cell r="N540">
            <v>2748</v>
          </cell>
        </row>
        <row r="541">
          <cell r="A541" t="str">
            <v>D53350</v>
          </cell>
          <cell r="I541">
            <v>5760</v>
          </cell>
          <cell r="J541">
            <v>28260</v>
          </cell>
          <cell r="K541">
            <v>10096</v>
          </cell>
          <cell r="L541">
            <v>3552</v>
          </cell>
          <cell r="M541">
            <v>13468</v>
          </cell>
          <cell r="N541">
            <v>8276</v>
          </cell>
        </row>
        <row r="542">
          <cell r="A542" t="str">
            <v>D53351</v>
          </cell>
          <cell r="I542">
            <v>3696</v>
          </cell>
          <cell r="J542">
            <v>29504</v>
          </cell>
          <cell r="K542">
            <v>8984</v>
          </cell>
          <cell r="L542">
            <v>1456</v>
          </cell>
          <cell r="M542">
            <v>7064</v>
          </cell>
          <cell r="N542">
            <v>1904</v>
          </cell>
        </row>
        <row r="543">
          <cell r="A543" t="str">
            <v>D53352</v>
          </cell>
          <cell r="J543">
            <v>30512</v>
          </cell>
          <cell r="K543">
            <v>10508</v>
          </cell>
          <cell r="L543">
            <v>832</v>
          </cell>
          <cell r="M543">
            <v>7064</v>
          </cell>
          <cell r="N543">
            <v>1972</v>
          </cell>
        </row>
        <row r="544">
          <cell r="A544" t="str">
            <v>D54011</v>
          </cell>
          <cell r="N544">
            <v>16320</v>
          </cell>
        </row>
        <row r="545">
          <cell r="A545" t="str">
            <v>D54013</v>
          </cell>
          <cell r="J545">
            <v>13794</v>
          </cell>
          <cell r="K545">
            <v>8346</v>
          </cell>
          <cell r="L545">
            <v>9300</v>
          </cell>
          <cell r="M545">
            <v>10188</v>
          </cell>
          <cell r="N545">
            <v>14076</v>
          </cell>
        </row>
        <row r="546">
          <cell r="A546" t="str">
            <v>D54016</v>
          </cell>
          <cell r="J546">
            <v>5616</v>
          </cell>
          <cell r="K546">
            <v>6516</v>
          </cell>
          <cell r="L546">
            <v>8586</v>
          </cell>
          <cell r="M546">
            <v>6054</v>
          </cell>
          <cell r="N546">
            <v>10482</v>
          </cell>
        </row>
        <row r="547">
          <cell r="A547" t="str">
            <v>D54017</v>
          </cell>
          <cell r="J547">
            <v>6300</v>
          </cell>
          <cell r="K547">
            <v>7770</v>
          </cell>
          <cell r="L547">
            <v>15444</v>
          </cell>
          <cell r="M547">
            <v>15000</v>
          </cell>
          <cell r="N547">
            <v>17976</v>
          </cell>
        </row>
        <row r="548">
          <cell r="A548" t="str">
            <v>D54019</v>
          </cell>
          <cell r="N548">
            <v>18</v>
          </cell>
        </row>
        <row r="549">
          <cell r="A549" t="str">
            <v>D54050</v>
          </cell>
          <cell r="J549">
            <v>10228</v>
          </cell>
          <cell r="K549">
            <v>9516</v>
          </cell>
          <cell r="L549">
            <v>7688</v>
          </cell>
          <cell r="M549">
            <v>5116</v>
          </cell>
          <cell r="N549">
            <v>8448</v>
          </cell>
        </row>
        <row r="550">
          <cell r="A550" t="str">
            <v>D54051</v>
          </cell>
          <cell r="J550">
            <v>11204</v>
          </cell>
          <cell r="K550">
            <v>12484</v>
          </cell>
          <cell r="L550">
            <v>13404</v>
          </cell>
          <cell r="M550">
            <v>11516</v>
          </cell>
          <cell r="N550">
            <v>17892</v>
          </cell>
        </row>
        <row r="551">
          <cell r="A551" t="str">
            <v>D54052</v>
          </cell>
          <cell r="K551">
            <v>13444</v>
          </cell>
          <cell r="L551">
            <v>5568</v>
          </cell>
          <cell r="M551">
            <v>9396</v>
          </cell>
          <cell r="N551">
            <v>8896</v>
          </cell>
        </row>
        <row r="552">
          <cell r="A552" t="str">
            <v>D54053</v>
          </cell>
          <cell r="J552">
            <v>10756</v>
          </cell>
          <cell r="K552">
            <v>8120</v>
          </cell>
          <cell r="L552">
            <v>11440</v>
          </cell>
          <cell r="M552">
            <v>12000</v>
          </cell>
          <cell r="N552">
            <v>12764</v>
          </cell>
        </row>
        <row r="553">
          <cell r="A553" t="str">
            <v>D54054</v>
          </cell>
          <cell r="J553">
            <v>12184</v>
          </cell>
          <cell r="K553">
            <v>13000</v>
          </cell>
          <cell r="L553">
            <v>11316</v>
          </cell>
          <cell r="M553">
            <v>8504</v>
          </cell>
          <cell r="N553">
            <v>12836</v>
          </cell>
        </row>
        <row r="554">
          <cell r="A554" t="str">
            <v>D55604</v>
          </cell>
          <cell r="B554">
            <v>52728</v>
          </cell>
          <cell r="C554">
            <v>10784</v>
          </cell>
          <cell r="D554">
            <v>22652</v>
          </cell>
          <cell r="E554">
            <v>48892</v>
          </cell>
          <cell r="F554">
            <v>31364</v>
          </cell>
          <cell r="G554">
            <v>39468</v>
          </cell>
          <cell r="H554">
            <v>44320</v>
          </cell>
          <cell r="I554">
            <v>34248</v>
          </cell>
          <cell r="J554">
            <v>44360</v>
          </cell>
          <cell r="K554">
            <v>9148</v>
          </cell>
          <cell r="L554">
            <v>35484</v>
          </cell>
          <cell r="M554">
            <v>17704</v>
          </cell>
          <cell r="N554">
            <v>21744</v>
          </cell>
        </row>
        <row r="555">
          <cell r="A555" t="str">
            <v>D55605</v>
          </cell>
          <cell r="B555">
            <v>45660</v>
          </cell>
          <cell r="C555">
            <v>13192</v>
          </cell>
          <cell r="D555">
            <v>19884</v>
          </cell>
          <cell r="E555">
            <v>47168</v>
          </cell>
          <cell r="F555">
            <v>31212</v>
          </cell>
          <cell r="G555">
            <v>38644</v>
          </cell>
          <cell r="H555">
            <v>46988</v>
          </cell>
          <cell r="I555">
            <v>35168</v>
          </cell>
          <cell r="J555">
            <v>47164</v>
          </cell>
          <cell r="K555">
            <v>9724</v>
          </cell>
          <cell r="L555">
            <v>34908</v>
          </cell>
          <cell r="M555">
            <v>18984</v>
          </cell>
          <cell r="N555">
            <v>16088</v>
          </cell>
        </row>
        <row r="556">
          <cell r="A556" t="str">
            <v>D55606</v>
          </cell>
          <cell r="B556">
            <v>74252</v>
          </cell>
          <cell r="C556">
            <v>25872</v>
          </cell>
          <cell r="D556">
            <v>41640</v>
          </cell>
          <cell r="E556">
            <v>74604</v>
          </cell>
          <cell r="F556">
            <v>47684</v>
          </cell>
          <cell r="G556">
            <v>60164</v>
          </cell>
          <cell r="H556">
            <v>71292</v>
          </cell>
          <cell r="I556">
            <v>56772</v>
          </cell>
          <cell r="J556">
            <v>63504</v>
          </cell>
          <cell r="K556">
            <v>24744</v>
          </cell>
          <cell r="L556">
            <v>55384</v>
          </cell>
          <cell r="M556">
            <v>32132</v>
          </cell>
          <cell r="N556">
            <v>44528</v>
          </cell>
        </row>
        <row r="557">
          <cell r="A557" t="str">
            <v>D55607</v>
          </cell>
          <cell r="B557">
            <v>49804</v>
          </cell>
          <cell r="C557">
            <v>14128</v>
          </cell>
          <cell r="D557">
            <v>25316</v>
          </cell>
          <cell r="E557">
            <v>52520</v>
          </cell>
          <cell r="F557">
            <v>32328</v>
          </cell>
          <cell r="G557">
            <v>35856</v>
          </cell>
          <cell r="H557">
            <v>44300</v>
          </cell>
          <cell r="I557">
            <v>38052</v>
          </cell>
          <cell r="J557">
            <v>45412</v>
          </cell>
          <cell r="K557">
            <v>13992</v>
          </cell>
          <cell r="L557">
            <v>37644</v>
          </cell>
          <cell r="M557">
            <v>16460</v>
          </cell>
          <cell r="N557">
            <v>28912</v>
          </cell>
        </row>
        <row r="558">
          <cell r="A558" t="str">
            <v>D55626</v>
          </cell>
          <cell r="B558">
            <v>2060</v>
          </cell>
          <cell r="C558">
            <v>1800</v>
          </cell>
          <cell r="D558">
            <v>6120</v>
          </cell>
          <cell r="E558">
            <v>3600</v>
          </cell>
          <cell r="F558">
            <v>5546</v>
          </cell>
          <cell r="G558">
            <v>7450</v>
          </cell>
          <cell r="H558">
            <v>3960</v>
          </cell>
          <cell r="I558">
            <v>5760</v>
          </cell>
          <cell r="J558">
            <v>5140</v>
          </cell>
          <cell r="K558">
            <v>2700</v>
          </cell>
          <cell r="L558">
            <v>4680</v>
          </cell>
          <cell r="M558">
            <v>2520</v>
          </cell>
          <cell r="N558">
            <v>3420</v>
          </cell>
        </row>
        <row r="559">
          <cell r="A559" t="str">
            <v>D55627</v>
          </cell>
          <cell r="B559">
            <v>1620</v>
          </cell>
          <cell r="C559">
            <v>2520</v>
          </cell>
          <cell r="D559">
            <v>6300</v>
          </cell>
          <cell r="E559">
            <v>4860</v>
          </cell>
          <cell r="F559">
            <v>7200</v>
          </cell>
          <cell r="G559">
            <v>9436</v>
          </cell>
          <cell r="H559">
            <v>4500</v>
          </cell>
          <cell r="I559">
            <v>6120</v>
          </cell>
          <cell r="J559">
            <v>4320</v>
          </cell>
          <cell r="K559">
            <v>5040</v>
          </cell>
          <cell r="L559">
            <v>6106</v>
          </cell>
          <cell r="M559">
            <v>3780</v>
          </cell>
          <cell r="N559">
            <v>3100</v>
          </cell>
        </row>
        <row r="560">
          <cell r="A560" t="str">
            <v>D55628</v>
          </cell>
          <cell r="B560">
            <v>25854</v>
          </cell>
          <cell r="C560">
            <v>29998</v>
          </cell>
          <cell r="D560">
            <v>37356</v>
          </cell>
          <cell r="E560">
            <v>30782</v>
          </cell>
          <cell r="F560">
            <v>46888</v>
          </cell>
          <cell r="G560">
            <v>50082</v>
          </cell>
          <cell r="H560">
            <v>32620</v>
          </cell>
          <cell r="I560">
            <v>37148</v>
          </cell>
          <cell r="J560">
            <v>28442</v>
          </cell>
          <cell r="K560">
            <v>25764</v>
          </cell>
          <cell r="L560">
            <v>28112</v>
          </cell>
          <cell r="M560">
            <v>25024</v>
          </cell>
          <cell r="N560">
            <v>26718</v>
          </cell>
        </row>
        <row r="561">
          <cell r="A561" t="str">
            <v>D55629</v>
          </cell>
          <cell r="B561">
            <v>11198</v>
          </cell>
          <cell r="C561">
            <v>10608</v>
          </cell>
          <cell r="D561">
            <v>16380</v>
          </cell>
          <cell r="E561">
            <v>12090</v>
          </cell>
          <cell r="F561">
            <v>17030</v>
          </cell>
          <cell r="G561">
            <v>14538</v>
          </cell>
          <cell r="H561">
            <v>16698</v>
          </cell>
          <cell r="I561">
            <v>19912</v>
          </cell>
          <cell r="J561">
            <v>10302</v>
          </cell>
          <cell r="K561">
            <v>10620</v>
          </cell>
          <cell r="L561">
            <v>12566</v>
          </cell>
          <cell r="M561">
            <v>13894</v>
          </cell>
          <cell r="N561">
            <v>11582</v>
          </cell>
        </row>
        <row r="562">
          <cell r="A562" t="str">
            <v>D55888</v>
          </cell>
          <cell r="B562">
            <v>7466</v>
          </cell>
          <cell r="C562">
            <v>20300</v>
          </cell>
          <cell r="D562">
            <v>34712</v>
          </cell>
          <cell r="E562">
            <v>30502</v>
          </cell>
          <cell r="F562">
            <v>53764</v>
          </cell>
          <cell r="G562">
            <v>43850</v>
          </cell>
          <cell r="H562">
            <v>43654</v>
          </cell>
          <cell r="I562">
            <v>38300</v>
          </cell>
          <cell r="J562">
            <v>36512</v>
          </cell>
          <cell r="K562">
            <v>29148</v>
          </cell>
          <cell r="L562">
            <v>34950</v>
          </cell>
          <cell r="M562">
            <v>28038</v>
          </cell>
          <cell r="N562">
            <v>37664</v>
          </cell>
        </row>
        <row r="563">
          <cell r="A563" t="str">
            <v>D55908</v>
          </cell>
          <cell r="B563">
            <v>4680</v>
          </cell>
          <cell r="C563">
            <v>5154</v>
          </cell>
          <cell r="D563">
            <v>7012</v>
          </cell>
          <cell r="E563">
            <v>7038</v>
          </cell>
          <cell r="F563">
            <v>14518</v>
          </cell>
          <cell r="G563">
            <v>9852</v>
          </cell>
          <cell r="H563">
            <v>8390</v>
          </cell>
          <cell r="I563">
            <v>5422</v>
          </cell>
          <cell r="J563">
            <v>4824</v>
          </cell>
          <cell r="K563">
            <v>4210</v>
          </cell>
          <cell r="L563">
            <v>4498</v>
          </cell>
          <cell r="M563">
            <v>4264</v>
          </cell>
          <cell r="N563">
            <v>11540</v>
          </cell>
        </row>
        <row r="564">
          <cell r="A564" t="str">
            <v>D55913</v>
          </cell>
          <cell r="B564">
            <v>21862</v>
          </cell>
          <cell r="C564">
            <v>34780</v>
          </cell>
          <cell r="D564">
            <v>19624</v>
          </cell>
          <cell r="E564">
            <v>21690</v>
          </cell>
          <cell r="F564">
            <v>31218</v>
          </cell>
          <cell r="G564">
            <v>27544</v>
          </cell>
          <cell r="H564">
            <v>30792</v>
          </cell>
          <cell r="I564">
            <v>23298</v>
          </cell>
          <cell r="J564">
            <v>23850</v>
          </cell>
          <cell r="K564">
            <v>12688</v>
          </cell>
          <cell r="L564">
            <v>23912</v>
          </cell>
          <cell r="M564">
            <v>17152</v>
          </cell>
          <cell r="N564">
            <v>29572</v>
          </cell>
        </row>
        <row r="565">
          <cell r="A565" t="str">
            <v>D55920</v>
          </cell>
          <cell r="B565">
            <v>42296</v>
          </cell>
          <cell r="C565">
            <v>30840</v>
          </cell>
          <cell r="D565">
            <v>40950</v>
          </cell>
          <cell r="E565">
            <v>39228</v>
          </cell>
          <cell r="F565">
            <v>79468</v>
          </cell>
          <cell r="G565">
            <v>86204</v>
          </cell>
          <cell r="H565">
            <v>52636</v>
          </cell>
          <cell r="I565">
            <v>40786</v>
          </cell>
          <cell r="J565">
            <v>40978</v>
          </cell>
          <cell r="K565">
            <v>28980</v>
          </cell>
          <cell r="L565">
            <v>52726</v>
          </cell>
          <cell r="M565">
            <v>36720</v>
          </cell>
          <cell r="N565">
            <v>50126</v>
          </cell>
        </row>
        <row r="566">
          <cell r="A566" t="str">
            <v>D55921</v>
          </cell>
          <cell r="B566">
            <v>11700</v>
          </cell>
          <cell r="C566">
            <v>7200</v>
          </cell>
          <cell r="D566">
            <v>11610</v>
          </cell>
          <cell r="E566">
            <v>10744</v>
          </cell>
          <cell r="F566">
            <v>16492</v>
          </cell>
          <cell r="G566">
            <v>15340</v>
          </cell>
          <cell r="H566">
            <v>13968</v>
          </cell>
          <cell r="I566">
            <v>10260</v>
          </cell>
          <cell r="J566">
            <v>11344</v>
          </cell>
          <cell r="K566">
            <v>8060</v>
          </cell>
          <cell r="L566">
            <v>8920</v>
          </cell>
          <cell r="M566">
            <v>8790</v>
          </cell>
          <cell r="N566">
            <v>12766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plusCCIntplt"/>
      <sheetName val="DataplusSCDipIntplt"/>
      <sheetName val="DataplusYogIntplt"/>
      <sheetName val="DataAllPlusQtInterplnt"/>
      <sheetName val="Pivot"/>
      <sheetName val="sales0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6-42 capacity"/>
      <sheetName val="Bread"/>
      <sheetName val="Cookie"/>
      <sheetName val="Donuts"/>
      <sheetName val="Pies"/>
      <sheetName val="Iced Layers"/>
      <sheetName val="Rolls"/>
      <sheetName val="Sweets"/>
      <sheetName val="Bagels"/>
      <sheetName val="fully baked"/>
      <sheetName val="production"/>
      <sheetName val="available hours"/>
      <sheetName val="2008 production"/>
      <sheetName val="2008 sales"/>
      <sheetName val="2008 data"/>
      <sheetName val="Bread09"/>
      <sheetName val="Cookie09"/>
      <sheetName val="Donuts09"/>
      <sheetName val="Pies09"/>
      <sheetName val="Iced Layers09"/>
      <sheetName val="Rolls09"/>
      <sheetName val="Sweets09"/>
      <sheetName val="Bagels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E5" t="str">
            <v>B19348</v>
          </cell>
          <cell r="F5" t="str">
            <v>69</v>
          </cell>
          <cell r="G5">
            <v>302</v>
          </cell>
          <cell r="H5">
            <v>227</v>
          </cell>
          <cell r="I5">
            <v>520</v>
          </cell>
          <cell r="J5">
            <v>294</v>
          </cell>
          <cell r="K5">
            <v>299</v>
          </cell>
          <cell r="L5">
            <v>308</v>
          </cell>
          <cell r="M5">
            <v>634</v>
          </cell>
          <cell r="O5">
            <v>314</v>
          </cell>
          <cell r="Q5">
            <v>224</v>
          </cell>
          <cell r="R5">
            <v>237</v>
          </cell>
          <cell r="S5">
            <v>271</v>
          </cell>
        </row>
        <row r="6">
          <cell r="E6" t="str">
            <v>B19352</v>
          </cell>
          <cell r="F6" t="str">
            <v>69</v>
          </cell>
          <cell r="H6">
            <v>237</v>
          </cell>
          <cell r="I6">
            <v>232</v>
          </cell>
          <cell r="J6">
            <v>280</v>
          </cell>
          <cell r="K6">
            <v>307</v>
          </cell>
          <cell r="M6">
            <v>252</v>
          </cell>
          <cell r="N6">
            <v>237</v>
          </cell>
          <cell r="P6">
            <v>189</v>
          </cell>
          <cell r="Q6">
            <v>219</v>
          </cell>
          <cell r="R6">
            <v>239</v>
          </cell>
          <cell r="S6">
            <v>584</v>
          </cell>
        </row>
        <row r="7">
          <cell r="E7" t="str">
            <v>B19366</v>
          </cell>
          <cell r="F7" t="str">
            <v>69</v>
          </cell>
          <cell r="G7">
            <v>2428</v>
          </cell>
          <cell r="H7">
            <v>7917</v>
          </cell>
          <cell r="I7">
            <v>8716</v>
          </cell>
          <cell r="J7">
            <v>2617</v>
          </cell>
          <cell r="K7">
            <v>8009</v>
          </cell>
          <cell r="L7">
            <v>2544</v>
          </cell>
          <cell r="M7">
            <v>4151</v>
          </cell>
          <cell r="N7">
            <v>1495</v>
          </cell>
          <cell r="O7">
            <v>2027</v>
          </cell>
          <cell r="P7">
            <v>726</v>
          </cell>
          <cell r="Q7">
            <v>518</v>
          </cell>
          <cell r="R7">
            <v>2073</v>
          </cell>
          <cell r="S7">
            <v>600</v>
          </cell>
        </row>
        <row r="8">
          <cell r="E8" t="str">
            <v>B19374</v>
          </cell>
          <cell r="F8" t="str">
            <v>69</v>
          </cell>
          <cell r="G8">
            <v>980</v>
          </cell>
          <cell r="H8">
            <v>548</v>
          </cell>
          <cell r="I8">
            <v>1307</v>
          </cell>
          <cell r="J8">
            <v>565</v>
          </cell>
          <cell r="K8">
            <v>1079</v>
          </cell>
          <cell r="L8">
            <v>558</v>
          </cell>
          <cell r="M8">
            <v>814</v>
          </cell>
          <cell r="N8">
            <v>557</v>
          </cell>
          <cell r="O8">
            <v>747</v>
          </cell>
          <cell r="P8">
            <v>1134</v>
          </cell>
          <cell r="Q8">
            <v>686</v>
          </cell>
          <cell r="R8">
            <v>1059</v>
          </cell>
          <cell r="S8">
            <v>362</v>
          </cell>
        </row>
        <row r="9">
          <cell r="E9" t="str">
            <v>B19376</v>
          </cell>
          <cell r="F9" t="str">
            <v>69</v>
          </cell>
          <cell r="H9">
            <v>324</v>
          </cell>
          <cell r="I9">
            <v>311</v>
          </cell>
          <cell r="J9">
            <v>429</v>
          </cell>
          <cell r="K9">
            <v>278</v>
          </cell>
          <cell r="M9">
            <v>237</v>
          </cell>
          <cell r="O9">
            <v>279</v>
          </cell>
          <cell r="Q9">
            <v>358</v>
          </cell>
          <cell r="S9">
            <v>416</v>
          </cell>
        </row>
        <row r="10">
          <cell r="E10" t="str">
            <v>B19377</v>
          </cell>
          <cell r="F10" t="str">
            <v>69</v>
          </cell>
          <cell r="G10">
            <v>741</v>
          </cell>
          <cell r="H10">
            <v>2493</v>
          </cell>
          <cell r="I10">
            <v>744</v>
          </cell>
          <cell r="J10">
            <v>1301</v>
          </cell>
          <cell r="K10">
            <v>1543</v>
          </cell>
          <cell r="L10">
            <v>1631</v>
          </cell>
          <cell r="M10">
            <v>1259</v>
          </cell>
          <cell r="N10">
            <v>749</v>
          </cell>
          <cell r="O10">
            <v>1564</v>
          </cell>
          <cell r="P10">
            <v>1670</v>
          </cell>
          <cell r="Q10">
            <v>1694</v>
          </cell>
          <cell r="R10">
            <v>331</v>
          </cell>
          <cell r="S10">
            <v>1605</v>
          </cell>
        </row>
        <row r="11">
          <cell r="E11" t="str">
            <v>B19384</v>
          </cell>
          <cell r="F11" t="str">
            <v>69</v>
          </cell>
          <cell r="G11">
            <v>166</v>
          </cell>
          <cell r="I11">
            <v>302</v>
          </cell>
          <cell r="K11">
            <v>206</v>
          </cell>
          <cell r="L11">
            <v>197</v>
          </cell>
          <cell r="N11">
            <v>104</v>
          </cell>
          <cell r="O11">
            <v>173</v>
          </cell>
          <cell r="P11">
            <v>284</v>
          </cell>
        </row>
        <row r="12">
          <cell r="E12" t="str">
            <v>B19385</v>
          </cell>
          <cell r="F12" t="str">
            <v>69</v>
          </cell>
          <cell r="G12">
            <v>269</v>
          </cell>
          <cell r="H12">
            <v>200</v>
          </cell>
          <cell r="J12">
            <v>101</v>
          </cell>
          <cell r="K12">
            <v>182</v>
          </cell>
          <cell r="L12">
            <v>227</v>
          </cell>
          <cell r="N12">
            <v>79</v>
          </cell>
          <cell r="O12">
            <v>226</v>
          </cell>
          <cell r="P12">
            <v>178</v>
          </cell>
          <cell r="Q12">
            <v>210</v>
          </cell>
          <cell r="S12">
            <v>142</v>
          </cell>
        </row>
        <row r="13">
          <cell r="E13" t="str">
            <v>B19414</v>
          </cell>
          <cell r="F13" t="str">
            <v>69</v>
          </cell>
          <cell r="G13">
            <v>206</v>
          </cell>
          <cell r="H13">
            <v>481</v>
          </cell>
          <cell r="J13">
            <v>204</v>
          </cell>
          <cell r="L13">
            <v>420</v>
          </cell>
          <cell r="M13">
            <v>468</v>
          </cell>
          <cell r="Q13">
            <v>213</v>
          </cell>
          <cell r="S13">
            <v>204</v>
          </cell>
        </row>
        <row r="14">
          <cell r="E14" t="str">
            <v>B19415</v>
          </cell>
          <cell r="F14" t="str">
            <v>69</v>
          </cell>
          <cell r="G14">
            <v>328</v>
          </cell>
          <cell r="H14">
            <v>610</v>
          </cell>
          <cell r="I14">
            <v>312</v>
          </cell>
          <cell r="J14">
            <v>315</v>
          </cell>
          <cell r="K14">
            <v>520</v>
          </cell>
          <cell r="L14">
            <v>641</v>
          </cell>
          <cell r="M14">
            <v>453</v>
          </cell>
          <cell r="O14">
            <v>428</v>
          </cell>
          <cell r="P14">
            <v>338</v>
          </cell>
          <cell r="Q14">
            <v>344</v>
          </cell>
          <cell r="R14">
            <v>265</v>
          </cell>
          <cell r="S14">
            <v>364</v>
          </cell>
        </row>
        <row r="15">
          <cell r="E15" t="str">
            <v>B19416</v>
          </cell>
          <cell r="F15" t="str">
            <v>69</v>
          </cell>
          <cell r="G15">
            <v>456</v>
          </cell>
          <cell r="H15">
            <v>403</v>
          </cell>
          <cell r="I15">
            <v>365</v>
          </cell>
          <cell r="J15">
            <v>287</v>
          </cell>
          <cell r="K15">
            <v>291</v>
          </cell>
          <cell r="L15">
            <v>390</v>
          </cell>
          <cell r="M15">
            <v>142</v>
          </cell>
          <cell r="O15">
            <v>333</v>
          </cell>
          <cell r="P15">
            <v>702</v>
          </cell>
          <cell r="Q15">
            <v>394</v>
          </cell>
          <cell r="S15">
            <v>300</v>
          </cell>
        </row>
        <row r="16">
          <cell r="E16" t="str">
            <v>B19451</v>
          </cell>
          <cell r="F16" t="str">
            <v>69</v>
          </cell>
          <cell r="G16">
            <v>238</v>
          </cell>
          <cell r="H16">
            <v>207</v>
          </cell>
          <cell r="I16">
            <v>201</v>
          </cell>
          <cell r="J16">
            <v>172</v>
          </cell>
          <cell r="K16">
            <v>203</v>
          </cell>
          <cell r="L16">
            <v>194</v>
          </cell>
          <cell r="M16">
            <v>224</v>
          </cell>
          <cell r="N16">
            <v>373</v>
          </cell>
          <cell r="Q16">
            <v>227</v>
          </cell>
          <cell r="S16">
            <v>185</v>
          </cell>
        </row>
        <row r="17">
          <cell r="E17" t="str">
            <v>B19452</v>
          </cell>
          <cell r="F17" t="str">
            <v>69</v>
          </cell>
          <cell r="G17">
            <v>143</v>
          </cell>
          <cell r="H17">
            <v>358</v>
          </cell>
          <cell r="I17">
            <v>484</v>
          </cell>
          <cell r="J17">
            <v>435</v>
          </cell>
          <cell r="K17">
            <v>353</v>
          </cell>
          <cell r="L17">
            <v>656</v>
          </cell>
          <cell r="M17">
            <v>317</v>
          </cell>
          <cell r="N17">
            <v>393</v>
          </cell>
          <cell r="O17">
            <v>316</v>
          </cell>
          <cell r="P17">
            <v>342</v>
          </cell>
          <cell r="Q17">
            <v>709</v>
          </cell>
          <cell r="R17">
            <v>288</v>
          </cell>
          <cell r="S17">
            <v>374</v>
          </cell>
        </row>
        <row r="18">
          <cell r="E18" t="str">
            <v>B19453</v>
          </cell>
          <cell r="F18" t="str">
            <v>69</v>
          </cell>
          <cell r="G18">
            <v>695</v>
          </cell>
          <cell r="I18">
            <v>500</v>
          </cell>
          <cell r="J18">
            <v>853</v>
          </cell>
          <cell r="K18">
            <v>979</v>
          </cell>
          <cell r="L18">
            <v>621</v>
          </cell>
          <cell r="M18">
            <v>575</v>
          </cell>
          <cell r="N18">
            <v>1139</v>
          </cell>
          <cell r="O18">
            <v>636</v>
          </cell>
          <cell r="P18">
            <v>549</v>
          </cell>
          <cell r="Q18">
            <v>488</v>
          </cell>
          <cell r="R18">
            <v>588</v>
          </cell>
          <cell r="S18">
            <v>572</v>
          </cell>
        </row>
        <row r="19">
          <cell r="E19" t="str">
            <v>B19456</v>
          </cell>
          <cell r="F19" t="str">
            <v>69</v>
          </cell>
          <cell r="G19">
            <v>194</v>
          </cell>
          <cell r="J19">
            <v>117</v>
          </cell>
          <cell r="K19">
            <v>168</v>
          </cell>
          <cell r="O19">
            <v>238</v>
          </cell>
          <cell r="R19">
            <v>238</v>
          </cell>
          <cell r="S19">
            <v>175</v>
          </cell>
        </row>
        <row r="20">
          <cell r="E20" t="str">
            <v>B19575</v>
          </cell>
          <cell r="F20" t="str">
            <v>69</v>
          </cell>
          <cell r="H20">
            <v>436</v>
          </cell>
          <cell r="I20">
            <v>316</v>
          </cell>
          <cell r="J20">
            <v>385</v>
          </cell>
          <cell r="K20">
            <v>689</v>
          </cell>
          <cell r="M20">
            <v>604</v>
          </cell>
          <cell r="N20">
            <v>343</v>
          </cell>
          <cell r="O20">
            <v>317</v>
          </cell>
          <cell r="Q20">
            <v>318</v>
          </cell>
          <cell r="R20">
            <v>318</v>
          </cell>
          <cell r="S20">
            <v>692</v>
          </cell>
        </row>
        <row r="21">
          <cell r="E21" t="str">
            <v>B19576</v>
          </cell>
          <cell r="F21" t="str">
            <v>69</v>
          </cell>
          <cell r="H21">
            <v>620</v>
          </cell>
          <cell r="I21">
            <v>306</v>
          </cell>
          <cell r="J21">
            <v>583</v>
          </cell>
          <cell r="K21">
            <v>348</v>
          </cell>
          <cell r="L21">
            <v>304</v>
          </cell>
          <cell r="M21">
            <v>229</v>
          </cell>
          <cell r="N21">
            <v>310</v>
          </cell>
          <cell r="O21">
            <v>697</v>
          </cell>
          <cell r="Q21">
            <v>439</v>
          </cell>
          <cell r="R21">
            <v>310</v>
          </cell>
          <cell r="S21">
            <v>569</v>
          </cell>
        </row>
        <row r="22">
          <cell r="E22" t="str">
            <v>B19577</v>
          </cell>
          <cell r="F22" t="str">
            <v>69</v>
          </cell>
          <cell r="G22">
            <v>176</v>
          </cell>
          <cell r="H22">
            <v>232</v>
          </cell>
          <cell r="I22">
            <v>310</v>
          </cell>
          <cell r="J22">
            <v>323</v>
          </cell>
          <cell r="K22">
            <v>308</v>
          </cell>
          <cell r="M22">
            <v>301</v>
          </cell>
          <cell r="N22">
            <v>226</v>
          </cell>
          <cell r="O22">
            <v>239</v>
          </cell>
          <cell r="Q22">
            <v>396</v>
          </cell>
          <cell r="S22">
            <v>212</v>
          </cell>
        </row>
        <row r="23">
          <cell r="E23" t="str">
            <v>B19585</v>
          </cell>
          <cell r="F23" t="str">
            <v>69</v>
          </cell>
          <cell r="G23">
            <v>1298</v>
          </cell>
          <cell r="H23">
            <v>1087</v>
          </cell>
          <cell r="I23">
            <v>1879</v>
          </cell>
          <cell r="J23">
            <v>1998</v>
          </cell>
          <cell r="K23">
            <v>1058</v>
          </cell>
          <cell r="L23">
            <v>1004</v>
          </cell>
          <cell r="M23">
            <v>909</v>
          </cell>
          <cell r="N23">
            <v>733</v>
          </cell>
          <cell r="O23">
            <v>1190</v>
          </cell>
          <cell r="P23">
            <v>1262</v>
          </cell>
          <cell r="Q23">
            <v>616</v>
          </cell>
          <cell r="R23">
            <v>784</v>
          </cell>
          <cell r="S23">
            <v>1343</v>
          </cell>
        </row>
        <row r="24">
          <cell r="E24" t="str">
            <v>B19586</v>
          </cell>
          <cell r="F24" t="str">
            <v>69</v>
          </cell>
          <cell r="G24">
            <v>1637</v>
          </cell>
          <cell r="H24">
            <v>1663</v>
          </cell>
          <cell r="I24">
            <v>540</v>
          </cell>
          <cell r="J24">
            <v>2013</v>
          </cell>
          <cell r="K24">
            <v>1643</v>
          </cell>
          <cell r="L24">
            <v>958</v>
          </cell>
          <cell r="M24">
            <v>1205</v>
          </cell>
          <cell r="N24">
            <v>714</v>
          </cell>
          <cell r="O24">
            <v>782</v>
          </cell>
          <cell r="P24">
            <v>1331</v>
          </cell>
          <cell r="Q24">
            <v>479</v>
          </cell>
          <cell r="R24">
            <v>715</v>
          </cell>
          <cell r="S24">
            <v>1069</v>
          </cell>
        </row>
        <row r="25">
          <cell r="E25" t="str">
            <v>B19587</v>
          </cell>
          <cell r="F25" t="str">
            <v>69</v>
          </cell>
          <cell r="G25">
            <v>1509</v>
          </cell>
          <cell r="H25">
            <v>733</v>
          </cell>
          <cell r="I25">
            <v>952</v>
          </cell>
          <cell r="J25">
            <v>1432</v>
          </cell>
          <cell r="L25">
            <v>1453</v>
          </cell>
          <cell r="M25">
            <v>612</v>
          </cell>
          <cell r="N25">
            <v>514</v>
          </cell>
          <cell r="O25">
            <v>711</v>
          </cell>
          <cell r="P25">
            <v>1533</v>
          </cell>
          <cell r="Q25">
            <v>709</v>
          </cell>
          <cell r="S25">
            <v>678</v>
          </cell>
        </row>
        <row r="26">
          <cell r="E26" t="str">
            <v>B19608</v>
          </cell>
          <cell r="F26" t="str">
            <v>59</v>
          </cell>
          <cell r="I26">
            <v>64</v>
          </cell>
          <cell r="S26">
            <v>105</v>
          </cell>
        </row>
        <row r="27">
          <cell r="E27" t="str">
            <v>B19707</v>
          </cell>
          <cell r="F27" t="str">
            <v>59</v>
          </cell>
          <cell r="G27">
            <v>356</v>
          </cell>
          <cell r="H27">
            <v>303</v>
          </cell>
          <cell r="I27">
            <v>430</v>
          </cell>
          <cell r="J27">
            <v>568</v>
          </cell>
          <cell r="K27">
            <v>483</v>
          </cell>
          <cell r="L27">
            <v>271</v>
          </cell>
          <cell r="N27">
            <v>242</v>
          </cell>
          <cell r="O27">
            <v>116</v>
          </cell>
          <cell r="S27">
            <v>516</v>
          </cell>
        </row>
        <row r="28">
          <cell r="E28" t="str">
            <v>B19708</v>
          </cell>
          <cell r="F28" t="str">
            <v>59</v>
          </cell>
          <cell r="G28">
            <v>614</v>
          </cell>
          <cell r="H28">
            <v>304</v>
          </cell>
          <cell r="I28">
            <v>173</v>
          </cell>
          <cell r="J28">
            <v>683</v>
          </cell>
          <cell r="K28">
            <v>495</v>
          </cell>
          <cell r="L28">
            <v>461</v>
          </cell>
          <cell r="N28">
            <v>387</v>
          </cell>
          <cell r="S28">
            <v>779</v>
          </cell>
        </row>
        <row r="29">
          <cell r="E29" t="str">
            <v>B19716</v>
          </cell>
          <cell r="F29" t="str">
            <v>59</v>
          </cell>
          <cell r="G29">
            <v>808</v>
          </cell>
          <cell r="H29">
            <v>2665</v>
          </cell>
          <cell r="I29">
            <v>1481</v>
          </cell>
          <cell r="J29">
            <v>1766</v>
          </cell>
          <cell r="K29">
            <v>1815</v>
          </cell>
          <cell r="L29">
            <v>1545</v>
          </cell>
          <cell r="R29">
            <v>577</v>
          </cell>
          <cell r="S29">
            <v>570</v>
          </cell>
        </row>
        <row r="30">
          <cell r="E30" t="str">
            <v>B19727</v>
          </cell>
          <cell r="F30" t="str">
            <v>59</v>
          </cell>
          <cell r="G30">
            <v>237</v>
          </cell>
          <cell r="H30">
            <v>921</v>
          </cell>
          <cell r="I30">
            <v>1211</v>
          </cell>
          <cell r="J30">
            <v>871</v>
          </cell>
          <cell r="K30">
            <v>97</v>
          </cell>
          <cell r="L30">
            <v>537</v>
          </cell>
          <cell r="N30">
            <v>617</v>
          </cell>
          <cell r="O30">
            <v>335</v>
          </cell>
          <cell r="R30">
            <v>313</v>
          </cell>
          <cell r="S30">
            <v>1227</v>
          </cell>
        </row>
        <row r="31">
          <cell r="E31" t="str">
            <v>B19730</v>
          </cell>
          <cell r="F31" t="str">
            <v>59</v>
          </cell>
          <cell r="G31">
            <v>1028</v>
          </cell>
          <cell r="H31">
            <v>867</v>
          </cell>
          <cell r="I31">
            <v>515</v>
          </cell>
          <cell r="J31">
            <v>1317</v>
          </cell>
          <cell r="K31">
            <v>316</v>
          </cell>
          <cell r="L31">
            <v>1257</v>
          </cell>
          <cell r="N31">
            <v>300</v>
          </cell>
          <cell r="R31">
            <v>116</v>
          </cell>
          <cell r="S31">
            <v>997</v>
          </cell>
        </row>
        <row r="32">
          <cell r="E32" t="str">
            <v>B19802</v>
          </cell>
          <cell r="F32" t="str">
            <v>69</v>
          </cell>
          <cell r="G32">
            <v>1307</v>
          </cell>
          <cell r="H32">
            <v>1378</v>
          </cell>
          <cell r="I32">
            <v>1903</v>
          </cell>
          <cell r="J32">
            <v>2577</v>
          </cell>
          <cell r="K32">
            <v>984</v>
          </cell>
          <cell r="L32">
            <v>1906</v>
          </cell>
          <cell r="M32">
            <v>1423</v>
          </cell>
          <cell r="N32">
            <v>1764</v>
          </cell>
          <cell r="O32">
            <v>1781</v>
          </cell>
          <cell r="P32">
            <v>1010</v>
          </cell>
          <cell r="Q32">
            <v>1035</v>
          </cell>
          <cell r="R32">
            <v>557</v>
          </cell>
          <cell r="S32">
            <v>2285</v>
          </cell>
        </row>
        <row r="33">
          <cell r="E33" t="str">
            <v>B19832</v>
          </cell>
          <cell r="F33" t="str">
            <v>69</v>
          </cell>
          <cell r="G33">
            <v>310</v>
          </cell>
          <cell r="H33">
            <v>343</v>
          </cell>
          <cell r="I33">
            <v>442</v>
          </cell>
          <cell r="J33">
            <v>676</v>
          </cell>
          <cell r="K33">
            <v>267</v>
          </cell>
          <cell r="L33">
            <v>318</v>
          </cell>
          <cell r="M33">
            <v>388</v>
          </cell>
          <cell r="N33">
            <v>471</v>
          </cell>
          <cell r="O33">
            <v>380</v>
          </cell>
          <cell r="P33">
            <v>242</v>
          </cell>
          <cell r="Q33">
            <v>398</v>
          </cell>
          <cell r="S33">
            <v>346</v>
          </cell>
        </row>
        <row r="34">
          <cell r="E34" t="str">
            <v>B19842</v>
          </cell>
          <cell r="F34" t="str">
            <v>69</v>
          </cell>
          <cell r="G34">
            <v>293</v>
          </cell>
          <cell r="H34">
            <v>550</v>
          </cell>
          <cell r="J34">
            <v>638</v>
          </cell>
          <cell r="K34">
            <v>400</v>
          </cell>
          <cell r="M34">
            <v>243</v>
          </cell>
          <cell r="N34">
            <v>311</v>
          </cell>
          <cell r="O34">
            <v>220</v>
          </cell>
          <cell r="P34">
            <v>336</v>
          </cell>
          <cell r="Q34">
            <v>331</v>
          </cell>
          <cell r="R34">
            <v>318</v>
          </cell>
          <cell r="S34">
            <v>309</v>
          </cell>
        </row>
        <row r="35">
          <cell r="E35" t="str">
            <v>B19852</v>
          </cell>
          <cell r="F35" t="str">
            <v>69</v>
          </cell>
          <cell r="G35">
            <v>292</v>
          </cell>
          <cell r="I35">
            <v>280</v>
          </cell>
          <cell r="J35">
            <v>284</v>
          </cell>
          <cell r="K35">
            <v>345</v>
          </cell>
          <cell r="L35">
            <v>285</v>
          </cell>
          <cell r="N35">
            <v>306</v>
          </cell>
          <cell r="O35">
            <v>260</v>
          </cell>
          <cell r="P35">
            <v>376</v>
          </cell>
          <cell r="R35">
            <v>277</v>
          </cell>
          <cell r="S35">
            <v>291</v>
          </cell>
        </row>
        <row r="36">
          <cell r="E36" t="str">
            <v>B19862</v>
          </cell>
          <cell r="F36" t="str">
            <v>69</v>
          </cell>
          <cell r="G36">
            <v>1547</v>
          </cell>
          <cell r="H36">
            <v>1974</v>
          </cell>
          <cell r="I36">
            <v>919</v>
          </cell>
          <cell r="J36">
            <v>2465</v>
          </cell>
          <cell r="L36">
            <v>2160</v>
          </cell>
          <cell r="M36">
            <v>609</v>
          </cell>
          <cell r="N36">
            <v>1689</v>
          </cell>
          <cell r="O36">
            <v>901</v>
          </cell>
          <cell r="P36">
            <v>1378</v>
          </cell>
          <cell r="Q36">
            <v>1053</v>
          </cell>
          <cell r="R36">
            <v>921</v>
          </cell>
          <cell r="S36">
            <v>1835</v>
          </cell>
        </row>
        <row r="37">
          <cell r="E37" t="str">
            <v>B19872</v>
          </cell>
          <cell r="F37" t="str">
            <v>69</v>
          </cell>
          <cell r="G37">
            <v>1336</v>
          </cell>
          <cell r="H37">
            <v>1120</v>
          </cell>
          <cell r="I37">
            <v>792</v>
          </cell>
          <cell r="J37">
            <v>1699</v>
          </cell>
          <cell r="K37">
            <v>936</v>
          </cell>
          <cell r="L37">
            <v>746</v>
          </cell>
          <cell r="M37">
            <v>783</v>
          </cell>
          <cell r="N37">
            <v>1170</v>
          </cell>
          <cell r="O37">
            <v>1188</v>
          </cell>
          <cell r="P37">
            <v>906</v>
          </cell>
          <cell r="Q37">
            <v>952</v>
          </cell>
          <cell r="S37">
            <v>987</v>
          </cell>
        </row>
        <row r="38">
          <cell r="E38" t="str">
            <v>B19882</v>
          </cell>
          <cell r="F38" t="str">
            <v>69</v>
          </cell>
          <cell r="G38">
            <v>1183</v>
          </cell>
          <cell r="H38">
            <v>1012</v>
          </cell>
          <cell r="I38">
            <v>2221</v>
          </cell>
          <cell r="J38">
            <v>1492</v>
          </cell>
          <cell r="K38">
            <v>1500</v>
          </cell>
          <cell r="L38">
            <v>761</v>
          </cell>
          <cell r="M38">
            <v>1626</v>
          </cell>
          <cell r="N38">
            <v>1197</v>
          </cell>
          <cell r="O38">
            <v>692</v>
          </cell>
          <cell r="P38">
            <v>1653</v>
          </cell>
          <cell r="Q38">
            <v>955</v>
          </cell>
          <cell r="R38">
            <v>642</v>
          </cell>
          <cell r="S38">
            <v>1753</v>
          </cell>
        </row>
        <row r="39">
          <cell r="E39" t="str">
            <v>B21001</v>
          </cell>
          <cell r="F39" t="str">
            <v>59</v>
          </cell>
          <cell r="G39">
            <v>3180</v>
          </cell>
          <cell r="H39">
            <v>1255</v>
          </cell>
          <cell r="I39">
            <v>2225</v>
          </cell>
          <cell r="J39">
            <v>2995</v>
          </cell>
          <cell r="K39">
            <v>1085</v>
          </cell>
          <cell r="L39">
            <v>1994</v>
          </cell>
          <cell r="M39">
            <v>2708</v>
          </cell>
          <cell r="N39">
            <v>1879</v>
          </cell>
          <cell r="O39">
            <v>3353</v>
          </cell>
          <cell r="P39">
            <v>2764</v>
          </cell>
          <cell r="R39">
            <v>979</v>
          </cell>
          <cell r="S39">
            <v>160</v>
          </cell>
        </row>
        <row r="40">
          <cell r="E40" t="str">
            <v>B26001</v>
          </cell>
          <cell r="F40" t="str">
            <v>60</v>
          </cell>
          <cell r="G40">
            <v>1198</v>
          </cell>
          <cell r="H40">
            <v>781</v>
          </cell>
          <cell r="I40">
            <v>689</v>
          </cell>
          <cell r="J40">
            <v>1072</v>
          </cell>
          <cell r="K40">
            <v>990</v>
          </cell>
          <cell r="L40">
            <v>1013</v>
          </cell>
          <cell r="M40">
            <v>710</v>
          </cell>
          <cell r="N40">
            <v>1347</v>
          </cell>
          <cell r="O40">
            <v>730</v>
          </cell>
          <cell r="P40">
            <v>1151</v>
          </cell>
          <cell r="Q40">
            <v>670</v>
          </cell>
          <cell r="R40">
            <v>718</v>
          </cell>
          <cell r="S40">
            <v>496</v>
          </cell>
        </row>
        <row r="41">
          <cell r="E41" t="str">
            <v>B26002</v>
          </cell>
          <cell r="F41" t="str">
            <v>60</v>
          </cell>
          <cell r="G41">
            <v>1421</v>
          </cell>
          <cell r="H41">
            <v>619</v>
          </cell>
          <cell r="I41">
            <v>702</v>
          </cell>
          <cell r="J41">
            <v>1347</v>
          </cell>
          <cell r="K41">
            <v>805</v>
          </cell>
          <cell r="L41">
            <v>1152</v>
          </cell>
          <cell r="M41">
            <v>702</v>
          </cell>
          <cell r="N41">
            <v>1365</v>
          </cell>
          <cell r="O41">
            <v>776</v>
          </cell>
          <cell r="P41">
            <v>1562</v>
          </cell>
          <cell r="Q41">
            <v>632</v>
          </cell>
          <cell r="R41">
            <v>524</v>
          </cell>
          <cell r="S41">
            <v>364</v>
          </cell>
        </row>
        <row r="42">
          <cell r="E42" t="str">
            <v>B26005</v>
          </cell>
          <cell r="F42" t="str">
            <v>60</v>
          </cell>
          <cell r="H42">
            <v>141</v>
          </cell>
          <cell r="I42">
            <v>103</v>
          </cell>
          <cell r="K42">
            <v>36</v>
          </cell>
          <cell r="L42">
            <v>102</v>
          </cell>
          <cell r="M42">
            <v>67</v>
          </cell>
          <cell r="N42">
            <v>71</v>
          </cell>
          <cell r="P42">
            <v>141</v>
          </cell>
          <cell r="Q42">
            <v>108</v>
          </cell>
          <cell r="S42">
            <v>89</v>
          </cell>
        </row>
        <row r="43">
          <cell r="E43" t="str">
            <v>B26006</v>
          </cell>
          <cell r="F43" t="str">
            <v>60</v>
          </cell>
          <cell r="H43">
            <v>163</v>
          </cell>
          <cell r="I43">
            <v>108</v>
          </cell>
          <cell r="J43">
            <v>124</v>
          </cell>
          <cell r="L43">
            <v>143</v>
          </cell>
          <cell r="M43">
            <v>65</v>
          </cell>
          <cell r="N43">
            <v>105</v>
          </cell>
          <cell r="P43">
            <v>103</v>
          </cell>
          <cell r="Q43">
            <v>97</v>
          </cell>
          <cell r="R43">
            <v>109</v>
          </cell>
          <cell r="S43">
            <v>181</v>
          </cell>
        </row>
        <row r="44">
          <cell r="E44" t="str">
            <v>B26007</v>
          </cell>
          <cell r="F44" t="str">
            <v>60</v>
          </cell>
          <cell r="H44">
            <v>61</v>
          </cell>
          <cell r="I44">
            <v>87</v>
          </cell>
          <cell r="J44">
            <v>206</v>
          </cell>
          <cell r="K44">
            <v>46</v>
          </cell>
          <cell r="M44">
            <v>106</v>
          </cell>
          <cell r="N44">
            <v>66</v>
          </cell>
          <cell r="O44">
            <v>173</v>
          </cell>
          <cell r="R44">
            <v>107</v>
          </cell>
          <cell r="S44">
            <v>227</v>
          </cell>
        </row>
        <row r="45">
          <cell r="E45" t="str">
            <v>B26008</v>
          </cell>
          <cell r="F45" t="str">
            <v>60</v>
          </cell>
          <cell r="G45">
            <v>897</v>
          </cell>
          <cell r="H45">
            <v>406</v>
          </cell>
          <cell r="I45">
            <v>415</v>
          </cell>
          <cell r="J45">
            <v>957</v>
          </cell>
          <cell r="K45">
            <v>459</v>
          </cell>
          <cell r="L45">
            <v>500</v>
          </cell>
          <cell r="M45">
            <v>907</v>
          </cell>
          <cell r="N45">
            <v>471</v>
          </cell>
          <cell r="O45">
            <v>1068</v>
          </cell>
          <cell r="P45">
            <v>474</v>
          </cell>
          <cell r="Q45">
            <v>261</v>
          </cell>
          <cell r="R45">
            <v>907</v>
          </cell>
          <cell r="S45">
            <v>425</v>
          </cell>
        </row>
        <row r="46">
          <cell r="E46" t="str">
            <v>B26009</v>
          </cell>
          <cell r="F46" t="str">
            <v>62</v>
          </cell>
          <cell r="G46">
            <v>778</v>
          </cell>
          <cell r="H46">
            <v>340</v>
          </cell>
          <cell r="I46">
            <v>443</v>
          </cell>
          <cell r="J46">
            <v>2498</v>
          </cell>
          <cell r="K46">
            <v>395</v>
          </cell>
          <cell r="L46">
            <v>545</v>
          </cell>
          <cell r="M46">
            <v>1242</v>
          </cell>
          <cell r="N46">
            <v>953</v>
          </cell>
          <cell r="O46">
            <v>1505</v>
          </cell>
          <cell r="P46">
            <v>694</v>
          </cell>
          <cell r="Q46">
            <v>1434</v>
          </cell>
          <cell r="R46">
            <v>551</v>
          </cell>
          <cell r="S46">
            <v>560</v>
          </cell>
        </row>
        <row r="47">
          <cell r="E47" t="str">
            <v>B26010</v>
          </cell>
          <cell r="F47" t="str">
            <v>60</v>
          </cell>
          <cell r="G47">
            <v>178</v>
          </cell>
          <cell r="H47">
            <v>131</v>
          </cell>
          <cell r="J47">
            <v>164</v>
          </cell>
          <cell r="L47">
            <v>162</v>
          </cell>
          <cell r="M47">
            <v>56</v>
          </cell>
          <cell r="N47">
            <v>119</v>
          </cell>
          <cell r="O47">
            <v>105</v>
          </cell>
          <cell r="P47">
            <v>128</v>
          </cell>
          <cell r="Q47">
            <v>175</v>
          </cell>
          <cell r="S47">
            <v>152</v>
          </cell>
        </row>
        <row r="48">
          <cell r="E48" t="str">
            <v>B26011</v>
          </cell>
          <cell r="F48" t="str">
            <v>60</v>
          </cell>
          <cell r="J48">
            <v>69</v>
          </cell>
          <cell r="K48">
            <v>70</v>
          </cell>
          <cell r="M48">
            <v>46</v>
          </cell>
          <cell r="N48">
            <v>110</v>
          </cell>
          <cell r="P48">
            <v>69</v>
          </cell>
          <cell r="Q48">
            <v>71</v>
          </cell>
          <cell r="S48">
            <v>79</v>
          </cell>
        </row>
        <row r="49">
          <cell r="E49" t="str">
            <v>B26014</v>
          </cell>
          <cell r="F49" t="str">
            <v>60</v>
          </cell>
          <cell r="G49">
            <v>1210</v>
          </cell>
          <cell r="I49">
            <v>307</v>
          </cell>
          <cell r="J49">
            <v>807</v>
          </cell>
          <cell r="K49">
            <v>504</v>
          </cell>
          <cell r="L49">
            <v>500</v>
          </cell>
          <cell r="M49">
            <v>630</v>
          </cell>
          <cell r="N49">
            <v>454</v>
          </cell>
          <cell r="O49">
            <v>889</v>
          </cell>
          <cell r="P49">
            <v>259</v>
          </cell>
          <cell r="Q49">
            <v>421</v>
          </cell>
          <cell r="R49">
            <v>474</v>
          </cell>
          <cell r="S49">
            <v>415</v>
          </cell>
        </row>
        <row r="50">
          <cell r="E50" t="str">
            <v>B26016</v>
          </cell>
          <cell r="F50" t="str">
            <v>60</v>
          </cell>
          <cell r="G50">
            <v>3378</v>
          </cell>
          <cell r="H50">
            <v>3595</v>
          </cell>
          <cell r="I50">
            <v>4828</v>
          </cell>
          <cell r="J50">
            <v>4067</v>
          </cell>
          <cell r="K50">
            <v>4270</v>
          </cell>
          <cell r="L50">
            <v>4965</v>
          </cell>
          <cell r="M50">
            <v>3546</v>
          </cell>
          <cell r="N50">
            <v>2543</v>
          </cell>
          <cell r="O50">
            <v>2747</v>
          </cell>
          <cell r="P50">
            <v>5460</v>
          </cell>
          <cell r="Q50">
            <v>3200</v>
          </cell>
          <cell r="R50">
            <v>4093</v>
          </cell>
          <cell r="S50">
            <v>5425</v>
          </cell>
        </row>
        <row r="51">
          <cell r="E51" t="str">
            <v>B26017</v>
          </cell>
          <cell r="F51" t="str">
            <v>60</v>
          </cell>
          <cell r="G51">
            <v>8892</v>
          </cell>
          <cell r="H51">
            <v>7977</v>
          </cell>
          <cell r="I51">
            <v>6956</v>
          </cell>
          <cell r="J51">
            <v>6898</v>
          </cell>
          <cell r="K51">
            <v>6354</v>
          </cell>
          <cell r="L51">
            <v>7537</v>
          </cell>
          <cell r="M51">
            <v>7872</v>
          </cell>
          <cell r="N51">
            <v>5663</v>
          </cell>
          <cell r="O51">
            <v>6752</v>
          </cell>
          <cell r="P51">
            <v>8339</v>
          </cell>
          <cell r="Q51">
            <v>7979</v>
          </cell>
          <cell r="R51">
            <v>9013</v>
          </cell>
          <cell r="S51">
            <v>8034</v>
          </cell>
        </row>
        <row r="52">
          <cell r="E52" t="str">
            <v>B26022</v>
          </cell>
          <cell r="F52" t="str">
            <v>60</v>
          </cell>
          <cell r="G52">
            <v>676</v>
          </cell>
          <cell r="H52">
            <v>309</v>
          </cell>
          <cell r="I52">
            <v>392</v>
          </cell>
          <cell r="J52">
            <v>345</v>
          </cell>
          <cell r="K52">
            <v>497</v>
          </cell>
          <cell r="L52">
            <v>358</v>
          </cell>
          <cell r="M52">
            <v>362</v>
          </cell>
          <cell r="N52">
            <v>319</v>
          </cell>
          <cell r="O52">
            <v>360</v>
          </cell>
          <cell r="P52">
            <v>770</v>
          </cell>
          <cell r="R52">
            <v>360</v>
          </cell>
          <cell r="S52">
            <v>269</v>
          </cell>
        </row>
        <row r="53">
          <cell r="E53" t="str">
            <v>B26023</v>
          </cell>
          <cell r="F53" t="str">
            <v>59</v>
          </cell>
          <cell r="G53">
            <v>8723</v>
          </cell>
          <cell r="H53">
            <v>5910</v>
          </cell>
          <cell r="I53">
            <v>6402</v>
          </cell>
          <cell r="J53">
            <v>7474</v>
          </cell>
          <cell r="K53">
            <v>3214</v>
          </cell>
          <cell r="L53">
            <v>8391</v>
          </cell>
          <cell r="M53">
            <v>152</v>
          </cell>
          <cell r="N53">
            <v>12611</v>
          </cell>
          <cell r="O53">
            <v>4126</v>
          </cell>
          <cell r="P53">
            <v>13032</v>
          </cell>
          <cell r="Q53">
            <v>9219</v>
          </cell>
          <cell r="R53">
            <v>3032</v>
          </cell>
          <cell r="S53">
            <v>8212</v>
          </cell>
        </row>
        <row r="54">
          <cell r="E54" t="str">
            <v>B26024</v>
          </cell>
          <cell r="F54" t="str">
            <v>59</v>
          </cell>
          <cell r="G54">
            <v>203</v>
          </cell>
          <cell r="J54">
            <v>95</v>
          </cell>
          <cell r="L54">
            <v>108</v>
          </cell>
          <cell r="N54">
            <v>392</v>
          </cell>
          <cell r="O54">
            <v>897</v>
          </cell>
          <cell r="P54">
            <v>860</v>
          </cell>
          <cell r="Q54">
            <v>513</v>
          </cell>
        </row>
        <row r="55">
          <cell r="E55" t="str">
            <v>B26025</v>
          </cell>
          <cell r="F55" t="str">
            <v>62</v>
          </cell>
          <cell r="G55">
            <v>1573</v>
          </cell>
          <cell r="H55">
            <v>771</v>
          </cell>
          <cell r="I55">
            <v>734</v>
          </cell>
          <cell r="J55">
            <v>1588</v>
          </cell>
          <cell r="K55">
            <v>320</v>
          </cell>
          <cell r="L55">
            <v>666</v>
          </cell>
          <cell r="M55">
            <v>1313</v>
          </cell>
          <cell r="N55">
            <v>680</v>
          </cell>
          <cell r="O55">
            <v>1065</v>
          </cell>
          <cell r="P55">
            <v>584</v>
          </cell>
          <cell r="Q55">
            <v>1171</v>
          </cell>
          <cell r="R55">
            <v>695</v>
          </cell>
          <cell r="S55">
            <v>716</v>
          </cell>
        </row>
        <row r="56">
          <cell r="E56" t="str">
            <v>B26080</v>
          </cell>
          <cell r="F56" t="str">
            <v>61</v>
          </cell>
          <cell r="G56">
            <v>212</v>
          </cell>
          <cell r="H56">
            <v>410</v>
          </cell>
          <cell r="I56">
            <v>240</v>
          </cell>
          <cell r="S56">
            <v>494</v>
          </cell>
        </row>
        <row r="57">
          <cell r="E57" t="str">
            <v>B26081</v>
          </cell>
          <cell r="F57" t="str">
            <v>61</v>
          </cell>
          <cell r="G57">
            <v>1226</v>
          </cell>
          <cell r="H57">
            <v>474</v>
          </cell>
          <cell r="I57">
            <v>1564</v>
          </cell>
          <cell r="J57">
            <v>1430</v>
          </cell>
          <cell r="K57">
            <v>4421</v>
          </cell>
          <cell r="L57">
            <v>1618</v>
          </cell>
          <cell r="M57">
            <v>641</v>
          </cell>
          <cell r="N57">
            <v>1889</v>
          </cell>
          <cell r="O57">
            <v>749</v>
          </cell>
          <cell r="P57">
            <v>707</v>
          </cell>
          <cell r="Q57">
            <v>1125</v>
          </cell>
          <cell r="S57">
            <v>759</v>
          </cell>
        </row>
        <row r="58">
          <cell r="E58" t="str">
            <v>B26082</v>
          </cell>
          <cell r="F58" t="str">
            <v>62</v>
          </cell>
          <cell r="G58">
            <v>1259</v>
          </cell>
          <cell r="H58">
            <v>504</v>
          </cell>
          <cell r="I58">
            <v>730</v>
          </cell>
          <cell r="J58">
            <v>732</v>
          </cell>
          <cell r="K58">
            <v>1000</v>
          </cell>
          <cell r="L58">
            <v>616</v>
          </cell>
          <cell r="M58">
            <v>559</v>
          </cell>
          <cell r="N58">
            <v>1130</v>
          </cell>
          <cell r="O58">
            <v>752</v>
          </cell>
          <cell r="P58">
            <v>1157</v>
          </cell>
          <cell r="Q58">
            <v>2530</v>
          </cell>
          <cell r="S58">
            <v>492</v>
          </cell>
        </row>
        <row r="59">
          <cell r="E59" t="str">
            <v>B26088</v>
          </cell>
          <cell r="F59" t="str">
            <v>61</v>
          </cell>
          <cell r="G59">
            <v>2025</v>
          </cell>
          <cell r="H59">
            <v>2484</v>
          </cell>
          <cell r="I59">
            <v>3396</v>
          </cell>
          <cell r="J59">
            <v>2087</v>
          </cell>
          <cell r="K59">
            <v>2225</v>
          </cell>
          <cell r="L59">
            <v>3971</v>
          </cell>
          <cell r="M59">
            <v>2401</v>
          </cell>
          <cell r="N59">
            <v>2109</v>
          </cell>
          <cell r="O59">
            <v>2574</v>
          </cell>
          <cell r="P59">
            <v>3005</v>
          </cell>
          <cell r="Q59">
            <v>5152</v>
          </cell>
          <cell r="R59">
            <v>3265</v>
          </cell>
          <cell r="S59">
            <v>3206</v>
          </cell>
        </row>
        <row r="60">
          <cell r="E60" t="str">
            <v>B26089</v>
          </cell>
          <cell r="F60" t="str">
            <v>61</v>
          </cell>
          <cell r="G60">
            <v>1624</v>
          </cell>
          <cell r="H60">
            <v>1800</v>
          </cell>
          <cell r="I60">
            <v>2066</v>
          </cell>
          <cell r="J60">
            <v>2427</v>
          </cell>
          <cell r="K60">
            <v>1159</v>
          </cell>
          <cell r="L60">
            <v>2219</v>
          </cell>
          <cell r="M60">
            <v>3210</v>
          </cell>
          <cell r="N60">
            <v>1394</v>
          </cell>
          <cell r="O60">
            <v>2017</v>
          </cell>
          <cell r="P60">
            <v>1878</v>
          </cell>
          <cell r="Q60">
            <v>1740</v>
          </cell>
          <cell r="R60">
            <v>1179</v>
          </cell>
          <cell r="S60">
            <v>2257</v>
          </cell>
        </row>
        <row r="61">
          <cell r="E61" t="str">
            <v>B26092</v>
          </cell>
          <cell r="F61" t="str">
            <v>61</v>
          </cell>
          <cell r="G61">
            <v>1185</v>
          </cell>
          <cell r="H61">
            <v>559</v>
          </cell>
          <cell r="I61">
            <v>836</v>
          </cell>
          <cell r="J61">
            <v>1601</v>
          </cell>
          <cell r="K61">
            <v>3889</v>
          </cell>
          <cell r="L61">
            <v>2285</v>
          </cell>
          <cell r="M61">
            <v>766</v>
          </cell>
          <cell r="N61">
            <v>1359</v>
          </cell>
          <cell r="O61">
            <v>960</v>
          </cell>
          <cell r="P61">
            <v>823</v>
          </cell>
          <cell r="Q61">
            <v>474</v>
          </cell>
          <cell r="R61">
            <v>797</v>
          </cell>
          <cell r="S61">
            <v>400</v>
          </cell>
        </row>
        <row r="62">
          <cell r="E62" t="str">
            <v>B26093</v>
          </cell>
          <cell r="F62" t="str">
            <v>61</v>
          </cell>
          <cell r="G62">
            <v>11231</v>
          </cell>
          <cell r="H62">
            <v>10018</v>
          </cell>
          <cell r="I62">
            <v>11644</v>
          </cell>
          <cell r="J62">
            <v>10857</v>
          </cell>
          <cell r="K62">
            <v>8619</v>
          </cell>
          <cell r="L62">
            <v>12388</v>
          </cell>
          <cell r="M62">
            <v>12004</v>
          </cell>
          <cell r="N62">
            <v>9894</v>
          </cell>
          <cell r="O62">
            <v>8504</v>
          </cell>
          <cell r="P62">
            <v>10453</v>
          </cell>
          <cell r="Q62">
            <v>9965</v>
          </cell>
          <cell r="R62">
            <v>11138</v>
          </cell>
          <cell r="S62">
            <v>12093</v>
          </cell>
        </row>
        <row r="63">
          <cell r="E63" t="str">
            <v>B26095</v>
          </cell>
          <cell r="F63" t="str">
            <v>61</v>
          </cell>
          <cell r="G63">
            <v>10605</v>
          </cell>
          <cell r="H63">
            <v>13857</v>
          </cell>
          <cell r="I63">
            <v>14192</v>
          </cell>
          <cell r="J63">
            <v>15559</v>
          </cell>
          <cell r="K63">
            <v>16909</v>
          </cell>
          <cell r="L63">
            <v>13223</v>
          </cell>
          <cell r="M63">
            <v>14254</v>
          </cell>
          <cell r="N63">
            <v>13608</v>
          </cell>
          <cell r="O63">
            <v>19997</v>
          </cell>
          <cell r="P63">
            <v>11537</v>
          </cell>
          <cell r="Q63">
            <v>17049</v>
          </cell>
          <cell r="R63">
            <v>16457</v>
          </cell>
          <cell r="S63">
            <v>14489</v>
          </cell>
        </row>
        <row r="64">
          <cell r="E64" t="str">
            <v>B26097</v>
          </cell>
          <cell r="F64" t="str">
            <v>61</v>
          </cell>
          <cell r="G64">
            <v>1259</v>
          </cell>
          <cell r="H64">
            <v>318</v>
          </cell>
          <cell r="I64">
            <v>658</v>
          </cell>
          <cell r="J64">
            <v>400</v>
          </cell>
          <cell r="K64">
            <v>1886</v>
          </cell>
          <cell r="M64">
            <v>545</v>
          </cell>
          <cell r="O64">
            <v>636</v>
          </cell>
          <cell r="P64">
            <v>356</v>
          </cell>
          <cell r="Q64">
            <v>913</v>
          </cell>
          <cell r="S64">
            <v>603</v>
          </cell>
        </row>
        <row r="65">
          <cell r="E65" t="str">
            <v>B26099</v>
          </cell>
          <cell r="F65" t="str">
            <v>61</v>
          </cell>
          <cell r="G65">
            <v>1830</v>
          </cell>
          <cell r="H65">
            <v>587</v>
          </cell>
          <cell r="I65">
            <v>750</v>
          </cell>
          <cell r="J65">
            <v>1284</v>
          </cell>
          <cell r="K65">
            <v>1433</v>
          </cell>
          <cell r="L65">
            <v>781</v>
          </cell>
          <cell r="M65">
            <v>919</v>
          </cell>
          <cell r="N65">
            <v>915</v>
          </cell>
          <cell r="O65">
            <v>1590</v>
          </cell>
          <cell r="P65">
            <v>1785</v>
          </cell>
          <cell r="Q65">
            <v>387</v>
          </cell>
          <cell r="R65">
            <v>957</v>
          </cell>
          <cell r="S65">
            <v>1071</v>
          </cell>
        </row>
        <row r="66">
          <cell r="E66" t="str">
            <v>B26100</v>
          </cell>
          <cell r="F66" t="str">
            <v>61</v>
          </cell>
          <cell r="G66">
            <v>7318</v>
          </cell>
          <cell r="H66">
            <v>4972</v>
          </cell>
          <cell r="I66">
            <v>7550</v>
          </cell>
          <cell r="J66">
            <v>7695</v>
          </cell>
          <cell r="K66">
            <v>6309</v>
          </cell>
          <cell r="L66">
            <v>5893</v>
          </cell>
          <cell r="M66">
            <v>8353</v>
          </cell>
          <cell r="N66">
            <v>5910</v>
          </cell>
          <cell r="O66">
            <v>6252</v>
          </cell>
          <cell r="P66">
            <v>6235</v>
          </cell>
          <cell r="Q66">
            <v>6949</v>
          </cell>
          <cell r="R66">
            <v>4529</v>
          </cell>
          <cell r="S66">
            <v>6035</v>
          </cell>
        </row>
        <row r="67">
          <cell r="E67" t="str">
            <v>B26102</v>
          </cell>
          <cell r="F67" t="str">
            <v>61</v>
          </cell>
          <cell r="G67">
            <v>6219</v>
          </cell>
          <cell r="H67">
            <v>6254</v>
          </cell>
          <cell r="I67">
            <v>6373</v>
          </cell>
          <cell r="J67">
            <v>5397</v>
          </cell>
          <cell r="K67">
            <v>5356</v>
          </cell>
          <cell r="L67">
            <v>6710</v>
          </cell>
          <cell r="M67">
            <v>5989</v>
          </cell>
          <cell r="N67">
            <v>5286</v>
          </cell>
          <cell r="O67">
            <v>6522</v>
          </cell>
          <cell r="P67">
            <v>4969</v>
          </cell>
          <cell r="Q67">
            <v>4866</v>
          </cell>
          <cell r="R67">
            <v>5349</v>
          </cell>
          <cell r="S67">
            <v>5393</v>
          </cell>
        </row>
        <row r="68">
          <cell r="E68" t="str">
            <v>B26103</v>
          </cell>
          <cell r="F68" t="str">
            <v>61</v>
          </cell>
          <cell r="H68">
            <v>59</v>
          </cell>
          <cell r="I68">
            <v>74</v>
          </cell>
          <cell r="J68">
            <v>121</v>
          </cell>
          <cell r="K68">
            <v>112</v>
          </cell>
          <cell r="M68">
            <v>54</v>
          </cell>
          <cell r="N68">
            <v>138</v>
          </cell>
          <cell r="P68">
            <v>120</v>
          </cell>
          <cell r="R68">
            <v>118</v>
          </cell>
          <cell r="S68">
            <v>59</v>
          </cell>
        </row>
        <row r="69">
          <cell r="E69" t="str">
            <v>B26105</v>
          </cell>
          <cell r="F69" t="str">
            <v>61</v>
          </cell>
          <cell r="G69">
            <v>3700</v>
          </cell>
          <cell r="H69">
            <v>4036</v>
          </cell>
          <cell r="I69">
            <v>2059</v>
          </cell>
          <cell r="J69">
            <v>3746</v>
          </cell>
          <cell r="K69">
            <v>3646</v>
          </cell>
          <cell r="L69">
            <v>3453</v>
          </cell>
          <cell r="M69">
            <v>3966</v>
          </cell>
          <cell r="N69">
            <v>3956</v>
          </cell>
          <cell r="O69">
            <v>6949</v>
          </cell>
          <cell r="P69">
            <v>3032</v>
          </cell>
          <cell r="Q69">
            <v>4960</v>
          </cell>
          <cell r="R69">
            <v>3161</v>
          </cell>
          <cell r="S69">
            <v>2528</v>
          </cell>
        </row>
        <row r="70">
          <cell r="E70" t="str">
            <v>B26107</v>
          </cell>
          <cell r="F70" t="str">
            <v>61</v>
          </cell>
          <cell r="G70">
            <v>1346</v>
          </cell>
          <cell r="H70">
            <v>2410</v>
          </cell>
          <cell r="I70">
            <v>1258</v>
          </cell>
          <cell r="J70">
            <v>1805</v>
          </cell>
          <cell r="K70">
            <v>1322</v>
          </cell>
          <cell r="L70">
            <v>1443</v>
          </cell>
          <cell r="M70">
            <v>1692</v>
          </cell>
          <cell r="N70">
            <v>628</v>
          </cell>
          <cell r="O70">
            <v>1363</v>
          </cell>
          <cell r="P70">
            <v>2603</v>
          </cell>
          <cell r="Q70">
            <v>4845</v>
          </cell>
          <cell r="R70">
            <v>3712</v>
          </cell>
          <cell r="S70">
            <v>1524</v>
          </cell>
        </row>
        <row r="71">
          <cell r="E71" t="str">
            <v>B26108</v>
          </cell>
          <cell r="F71" t="str">
            <v>62</v>
          </cell>
          <cell r="G71">
            <v>432</v>
          </cell>
          <cell r="H71">
            <v>204</v>
          </cell>
          <cell r="I71">
            <v>202</v>
          </cell>
          <cell r="K71">
            <v>213</v>
          </cell>
          <cell r="M71">
            <v>365</v>
          </cell>
          <cell r="O71">
            <v>245</v>
          </cell>
          <cell r="P71">
            <v>225</v>
          </cell>
          <cell r="Q71">
            <v>595</v>
          </cell>
          <cell r="R71">
            <v>21</v>
          </cell>
        </row>
        <row r="72">
          <cell r="E72" t="str">
            <v>B26109</v>
          </cell>
          <cell r="F72" t="str">
            <v>62</v>
          </cell>
          <cell r="G72">
            <v>1575</v>
          </cell>
          <cell r="H72">
            <v>772</v>
          </cell>
          <cell r="I72">
            <v>1238</v>
          </cell>
          <cell r="J72">
            <v>953</v>
          </cell>
          <cell r="K72">
            <v>1315</v>
          </cell>
          <cell r="L72">
            <v>1651</v>
          </cell>
          <cell r="M72">
            <v>514</v>
          </cell>
          <cell r="N72">
            <v>1150</v>
          </cell>
          <cell r="O72">
            <v>548</v>
          </cell>
          <cell r="P72">
            <v>2798</v>
          </cell>
          <cell r="Q72">
            <v>1406</v>
          </cell>
          <cell r="R72">
            <v>1383</v>
          </cell>
          <cell r="S72">
            <v>1078</v>
          </cell>
        </row>
        <row r="73">
          <cell r="E73" t="str">
            <v>B26111</v>
          </cell>
          <cell r="F73" t="str">
            <v>61</v>
          </cell>
          <cell r="G73">
            <v>586</v>
          </cell>
          <cell r="H73">
            <v>780</v>
          </cell>
          <cell r="I73">
            <v>981</v>
          </cell>
          <cell r="J73">
            <v>452</v>
          </cell>
          <cell r="K73">
            <v>666</v>
          </cell>
          <cell r="L73">
            <v>1221</v>
          </cell>
          <cell r="N73">
            <v>640</v>
          </cell>
          <cell r="O73">
            <v>451</v>
          </cell>
          <cell r="P73">
            <v>4142</v>
          </cell>
          <cell r="Q73">
            <v>2329</v>
          </cell>
          <cell r="R73">
            <v>1184</v>
          </cell>
        </row>
        <row r="74">
          <cell r="E74" t="str">
            <v>B26112</v>
          </cell>
          <cell r="F74" t="str">
            <v>61</v>
          </cell>
          <cell r="G74">
            <v>1338</v>
          </cell>
          <cell r="H74">
            <v>993</v>
          </cell>
          <cell r="I74">
            <v>1148</v>
          </cell>
          <cell r="J74">
            <v>450</v>
          </cell>
          <cell r="K74">
            <v>962</v>
          </cell>
          <cell r="L74">
            <v>631</v>
          </cell>
          <cell r="M74">
            <v>873</v>
          </cell>
          <cell r="N74">
            <v>488</v>
          </cell>
          <cell r="O74">
            <v>656</v>
          </cell>
          <cell r="P74">
            <v>2021</v>
          </cell>
          <cell r="Q74">
            <v>2013</v>
          </cell>
          <cell r="R74">
            <v>1295</v>
          </cell>
          <cell r="S74">
            <v>965</v>
          </cell>
        </row>
        <row r="75">
          <cell r="E75" t="str">
            <v>B26115</v>
          </cell>
          <cell r="F75" t="str">
            <v>61</v>
          </cell>
          <cell r="H75">
            <v>839</v>
          </cell>
          <cell r="I75">
            <v>248</v>
          </cell>
          <cell r="K75">
            <v>673</v>
          </cell>
          <cell r="M75">
            <v>274</v>
          </cell>
          <cell r="O75">
            <v>616</v>
          </cell>
          <cell r="P75">
            <v>2394</v>
          </cell>
          <cell r="R75">
            <v>160</v>
          </cell>
          <cell r="S75">
            <v>228</v>
          </cell>
        </row>
        <row r="76">
          <cell r="E76" t="str">
            <v>B26116</v>
          </cell>
          <cell r="F76" t="str">
            <v>62</v>
          </cell>
          <cell r="G76">
            <v>1264</v>
          </cell>
          <cell r="H76">
            <v>1858</v>
          </cell>
          <cell r="I76">
            <v>1911</v>
          </cell>
          <cell r="J76">
            <v>1764</v>
          </cell>
          <cell r="K76">
            <v>1207</v>
          </cell>
          <cell r="L76">
            <v>1878</v>
          </cell>
          <cell r="M76">
            <v>1422</v>
          </cell>
          <cell r="N76">
            <v>1386</v>
          </cell>
          <cell r="O76">
            <v>554</v>
          </cell>
          <cell r="P76">
            <v>3983</v>
          </cell>
          <cell r="Q76">
            <v>3406</v>
          </cell>
          <cell r="R76">
            <v>2417</v>
          </cell>
          <cell r="S76">
            <v>2226</v>
          </cell>
        </row>
        <row r="77">
          <cell r="E77" t="str">
            <v>B26120</v>
          </cell>
          <cell r="F77" t="str">
            <v>62</v>
          </cell>
          <cell r="G77">
            <v>143</v>
          </cell>
          <cell r="H77">
            <v>99</v>
          </cell>
          <cell r="I77">
            <v>139</v>
          </cell>
          <cell r="K77">
            <v>140</v>
          </cell>
          <cell r="L77">
            <v>103</v>
          </cell>
          <cell r="M77">
            <v>95</v>
          </cell>
          <cell r="N77">
            <v>54</v>
          </cell>
          <cell r="O77">
            <v>94</v>
          </cell>
          <cell r="P77">
            <v>154</v>
          </cell>
          <cell r="Q77">
            <v>123</v>
          </cell>
        </row>
        <row r="78">
          <cell r="E78" t="str">
            <v>B26121</v>
          </cell>
          <cell r="F78" t="str">
            <v>62</v>
          </cell>
          <cell r="G78">
            <v>329</v>
          </cell>
          <cell r="H78">
            <v>336</v>
          </cell>
          <cell r="I78">
            <v>300</v>
          </cell>
          <cell r="J78">
            <v>458</v>
          </cell>
          <cell r="K78">
            <v>306</v>
          </cell>
          <cell r="L78">
            <v>338</v>
          </cell>
          <cell r="M78">
            <v>391</v>
          </cell>
          <cell r="N78">
            <v>274</v>
          </cell>
          <cell r="O78">
            <v>312</v>
          </cell>
          <cell r="P78">
            <v>316</v>
          </cell>
          <cell r="Q78">
            <v>323</v>
          </cell>
          <cell r="R78">
            <v>414</v>
          </cell>
          <cell r="S78">
            <v>432</v>
          </cell>
        </row>
        <row r="79">
          <cell r="E79" t="str">
            <v>B26144</v>
          </cell>
          <cell r="F79" t="str">
            <v>61</v>
          </cell>
          <cell r="G79">
            <v>17418</v>
          </cell>
          <cell r="H79">
            <v>17442</v>
          </cell>
          <cell r="I79">
            <v>19971</v>
          </cell>
          <cell r="J79">
            <v>25182</v>
          </cell>
          <cell r="K79">
            <v>22181</v>
          </cell>
          <cell r="L79">
            <v>15625</v>
          </cell>
          <cell r="M79">
            <v>20711</v>
          </cell>
          <cell r="N79">
            <v>18244</v>
          </cell>
          <cell r="O79">
            <v>21529</v>
          </cell>
          <cell r="P79">
            <v>16624</v>
          </cell>
          <cell r="Q79">
            <v>17085</v>
          </cell>
          <cell r="R79">
            <v>16576</v>
          </cell>
          <cell r="S79">
            <v>18355</v>
          </cell>
        </row>
        <row r="80">
          <cell r="E80" t="str">
            <v>B26145</v>
          </cell>
          <cell r="F80" t="str">
            <v>61</v>
          </cell>
          <cell r="G80">
            <v>3253</v>
          </cell>
          <cell r="H80">
            <v>1990</v>
          </cell>
          <cell r="I80">
            <v>2939</v>
          </cell>
          <cell r="J80">
            <v>3692</v>
          </cell>
          <cell r="K80">
            <v>5591</v>
          </cell>
          <cell r="L80">
            <v>5051</v>
          </cell>
          <cell r="M80">
            <v>1709</v>
          </cell>
          <cell r="N80">
            <v>1160</v>
          </cell>
          <cell r="O80">
            <v>3750</v>
          </cell>
          <cell r="P80">
            <v>3078</v>
          </cell>
          <cell r="Q80">
            <v>3173</v>
          </cell>
          <cell r="R80">
            <v>900</v>
          </cell>
          <cell r="S80">
            <v>1951</v>
          </cell>
        </row>
        <row r="81">
          <cell r="E81" t="str">
            <v>B26160</v>
          </cell>
          <cell r="F81" t="str">
            <v>62</v>
          </cell>
          <cell r="H81">
            <v>701</v>
          </cell>
          <cell r="M81">
            <v>413</v>
          </cell>
          <cell r="N81">
            <v>716</v>
          </cell>
          <cell r="O81">
            <v>417</v>
          </cell>
          <cell r="S81">
            <v>909</v>
          </cell>
        </row>
        <row r="82">
          <cell r="E82" t="str">
            <v>B26163</v>
          </cell>
          <cell r="F82" t="str">
            <v>62</v>
          </cell>
          <cell r="G82">
            <v>5286</v>
          </cell>
          <cell r="H82">
            <v>12053</v>
          </cell>
          <cell r="I82">
            <v>11206</v>
          </cell>
          <cell r="J82">
            <v>11140</v>
          </cell>
          <cell r="K82">
            <v>11800</v>
          </cell>
          <cell r="L82">
            <v>8717</v>
          </cell>
          <cell r="M82">
            <v>11280</v>
          </cell>
          <cell r="N82">
            <v>9649</v>
          </cell>
          <cell r="O82">
            <v>12066</v>
          </cell>
          <cell r="P82">
            <v>10027</v>
          </cell>
          <cell r="Q82">
            <v>11076</v>
          </cell>
          <cell r="R82">
            <v>11805</v>
          </cell>
          <cell r="S82">
            <v>8937</v>
          </cell>
        </row>
        <row r="83">
          <cell r="E83" t="str">
            <v>B26165</v>
          </cell>
          <cell r="F83" t="str">
            <v>62</v>
          </cell>
          <cell r="G83">
            <v>309</v>
          </cell>
          <cell r="H83">
            <v>283</v>
          </cell>
          <cell r="I83">
            <v>519</v>
          </cell>
          <cell r="J83">
            <v>229</v>
          </cell>
          <cell r="K83">
            <v>230</v>
          </cell>
          <cell r="L83">
            <v>285</v>
          </cell>
          <cell r="M83">
            <v>117</v>
          </cell>
          <cell r="N83">
            <v>269</v>
          </cell>
          <cell r="O83">
            <v>185</v>
          </cell>
          <cell r="P83">
            <v>591</v>
          </cell>
          <cell r="R83">
            <v>271</v>
          </cell>
          <cell r="S83">
            <v>372</v>
          </cell>
        </row>
        <row r="84">
          <cell r="E84" t="str">
            <v>B26169</v>
          </cell>
          <cell r="F84" t="str">
            <v>64</v>
          </cell>
          <cell r="G84">
            <v>31369</v>
          </cell>
          <cell r="H84">
            <v>42186</v>
          </cell>
          <cell r="I84">
            <v>38399</v>
          </cell>
          <cell r="J84">
            <v>36765</v>
          </cell>
          <cell r="K84">
            <v>37162</v>
          </cell>
          <cell r="L84">
            <v>38308</v>
          </cell>
          <cell r="M84">
            <v>32806</v>
          </cell>
          <cell r="N84">
            <v>40483</v>
          </cell>
          <cell r="O84">
            <v>37192</v>
          </cell>
          <cell r="P84">
            <v>22982</v>
          </cell>
          <cell r="Q84">
            <v>39629</v>
          </cell>
          <cell r="R84">
            <v>27621</v>
          </cell>
          <cell r="S84">
            <v>34974</v>
          </cell>
        </row>
        <row r="85">
          <cell r="E85" t="str">
            <v>B26170</v>
          </cell>
          <cell r="F85" t="str">
            <v>64</v>
          </cell>
          <cell r="G85">
            <v>207</v>
          </cell>
          <cell r="H85">
            <v>130</v>
          </cell>
          <cell r="I85">
            <v>263</v>
          </cell>
          <cell r="J85">
            <v>172</v>
          </cell>
          <cell r="K85">
            <v>232</v>
          </cell>
          <cell r="L85">
            <v>176</v>
          </cell>
          <cell r="M85">
            <v>225</v>
          </cell>
          <cell r="O85">
            <v>256</v>
          </cell>
          <cell r="P85">
            <v>115</v>
          </cell>
          <cell r="Q85">
            <v>200</v>
          </cell>
          <cell r="R85">
            <v>254</v>
          </cell>
        </row>
        <row r="86">
          <cell r="E86" t="str">
            <v>B26171</v>
          </cell>
          <cell r="F86" t="str">
            <v>64</v>
          </cell>
          <cell r="G86">
            <v>461</v>
          </cell>
          <cell r="H86">
            <v>961</v>
          </cell>
          <cell r="I86">
            <v>924</v>
          </cell>
          <cell r="J86">
            <v>1452</v>
          </cell>
          <cell r="K86">
            <v>4166</v>
          </cell>
          <cell r="L86">
            <v>1324</v>
          </cell>
          <cell r="O86">
            <v>1150</v>
          </cell>
          <cell r="P86">
            <v>1126</v>
          </cell>
          <cell r="Q86">
            <v>476</v>
          </cell>
          <cell r="R86">
            <v>1035</v>
          </cell>
          <cell r="S86">
            <v>927</v>
          </cell>
        </row>
        <row r="87">
          <cell r="E87" t="str">
            <v>B26173</v>
          </cell>
          <cell r="F87" t="str">
            <v>64</v>
          </cell>
          <cell r="G87">
            <v>537</v>
          </cell>
          <cell r="H87">
            <v>1647</v>
          </cell>
          <cell r="I87">
            <v>1735</v>
          </cell>
          <cell r="J87">
            <v>1710</v>
          </cell>
          <cell r="K87">
            <v>4429</v>
          </cell>
          <cell r="L87">
            <v>2162</v>
          </cell>
          <cell r="O87">
            <v>1553</v>
          </cell>
          <cell r="P87">
            <v>1463</v>
          </cell>
          <cell r="Q87">
            <v>341</v>
          </cell>
          <cell r="R87">
            <v>1927</v>
          </cell>
          <cell r="S87">
            <v>696</v>
          </cell>
        </row>
        <row r="88">
          <cell r="E88" t="str">
            <v>B26174</v>
          </cell>
          <cell r="F88" t="str">
            <v>64</v>
          </cell>
          <cell r="G88">
            <v>774</v>
          </cell>
          <cell r="H88">
            <v>1437</v>
          </cell>
          <cell r="I88">
            <v>1044</v>
          </cell>
          <cell r="J88">
            <v>2229</v>
          </cell>
          <cell r="K88">
            <v>3356</v>
          </cell>
          <cell r="L88">
            <v>1997</v>
          </cell>
          <cell r="M88">
            <v>1445</v>
          </cell>
          <cell r="O88">
            <v>941</v>
          </cell>
          <cell r="P88">
            <v>1571</v>
          </cell>
          <cell r="Q88">
            <v>449</v>
          </cell>
          <cell r="R88">
            <v>1602</v>
          </cell>
          <cell r="S88">
            <v>846</v>
          </cell>
        </row>
        <row r="89">
          <cell r="E89" t="str">
            <v>B26177</v>
          </cell>
          <cell r="F89" t="str">
            <v>64</v>
          </cell>
          <cell r="G89">
            <v>1816</v>
          </cell>
          <cell r="H89">
            <v>2286</v>
          </cell>
          <cell r="I89">
            <v>1864</v>
          </cell>
          <cell r="J89">
            <v>1403</v>
          </cell>
          <cell r="K89">
            <v>1775</v>
          </cell>
          <cell r="L89">
            <v>1899</v>
          </cell>
          <cell r="M89">
            <v>1521</v>
          </cell>
          <cell r="N89">
            <v>1325</v>
          </cell>
          <cell r="O89">
            <v>1395</v>
          </cell>
          <cell r="P89">
            <v>2566</v>
          </cell>
          <cell r="Q89">
            <v>1072</v>
          </cell>
          <cell r="R89">
            <v>1056</v>
          </cell>
          <cell r="S89">
            <v>2688</v>
          </cell>
        </row>
        <row r="90">
          <cell r="E90" t="str">
            <v>B26179</v>
          </cell>
          <cell r="F90" t="str">
            <v>64</v>
          </cell>
          <cell r="G90">
            <v>3526</v>
          </cell>
          <cell r="H90">
            <v>2005</v>
          </cell>
          <cell r="I90">
            <v>3569</v>
          </cell>
          <cell r="J90">
            <v>1616</v>
          </cell>
          <cell r="K90">
            <v>2970</v>
          </cell>
          <cell r="L90">
            <v>2963</v>
          </cell>
          <cell r="M90">
            <v>4720</v>
          </cell>
          <cell r="N90">
            <v>400</v>
          </cell>
          <cell r="O90">
            <v>1662</v>
          </cell>
          <cell r="P90">
            <v>3595</v>
          </cell>
          <cell r="Q90">
            <v>1346</v>
          </cell>
          <cell r="R90">
            <v>1789</v>
          </cell>
          <cell r="S90">
            <v>3393</v>
          </cell>
        </row>
        <row r="91">
          <cell r="E91" t="str">
            <v>B26181</v>
          </cell>
          <cell r="F91" t="str">
            <v>64</v>
          </cell>
          <cell r="G91">
            <v>2627</v>
          </cell>
          <cell r="I91">
            <v>1694</v>
          </cell>
          <cell r="J91">
            <v>5212</v>
          </cell>
          <cell r="M91">
            <v>4687</v>
          </cell>
          <cell r="N91">
            <v>5017</v>
          </cell>
          <cell r="O91">
            <v>4713</v>
          </cell>
          <cell r="P91">
            <v>4354</v>
          </cell>
          <cell r="Q91">
            <v>3045</v>
          </cell>
          <cell r="S91">
            <v>3501</v>
          </cell>
        </row>
        <row r="92">
          <cell r="E92" t="str">
            <v>B26182</v>
          </cell>
          <cell r="F92" t="str">
            <v>64</v>
          </cell>
          <cell r="G92">
            <v>8701</v>
          </cell>
          <cell r="H92">
            <v>8334</v>
          </cell>
          <cell r="I92">
            <v>10989</v>
          </cell>
          <cell r="J92">
            <v>6855</v>
          </cell>
          <cell r="K92">
            <v>9922</v>
          </cell>
          <cell r="L92">
            <v>8937</v>
          </cell>
          <cell r="M92">
            <v>8325</v>
          </cell>
          <cell r="N92">
            <v>10498</v>
          </cell>
          <cell r="O92">
            <v>5595</v>
          </cell>
          <cell r="P92">
            <v>10345</v>
          </cell>
          <cell r="Q92">
            <v>5346</v>
          </cell>
          <cell r="R92">
            <v>8499</v>
          </cell>
          <cell r="S92">
            <v>7127</v>
          </cell>
        </row>
        <row r="93">
          <cell r="E93" t="str">
            <v>B26184</v>
          </cell>
          <cell r="F93" t="str">
            <v>64</v>
          </cell>
          <cell r="G93">
            <v>5566</v>
          </cell>
          <cell r="H93">
            <v>6250</v>
          </cell>
          <cell r="I93">
            <v>6210</v>
          </cell>
          <cell r="J93">
            <v>4713</v>
          </cell>
          <cell r="L93">
            <v>1736</v>
          </cell>
          <cell r="M93">
            <v>4814</v>
          </cell>
          <cell r="N93">
            <v>4877</v>
          </cell>
          <cell r="O93">
            <v>5779</v>
          </cell>
          <cell r="P93">
            <v>4423</v>
          </cell>
          <cell r="Q93">
            <v>5535</v>
          </cell>
          <cell r="R93">
            <v>1800</v>
          </cell>
          <cell r="S93">
            <v>5372</v>
          </cell>
        </row>
        <row r="94">
          <cell r="E94" t="str">
            <v>B26187</v>
          </cell>
          <cell r="F94" t="str">
            <v>59</v>
          </cell>
          <cell r="G94">
            <v>4698</v>
          </cell>
          <cell r="H94">
            <v>3585</v>
          </cell>
          <cell r="I94">
            <v>8133</v>
          </cell>
          <cell r="J94">
            <v>3093</v>
          </cell>
          <cell r="L94">
            <v>3451</v>
          </cell>
          <cell r="M94">
            <v>1816</v>
          </cell>
          <cell r="N94">
            <v>3233</v>
          </cell>
          <cell r="O94">
            <v>8034</v>
          </cell>
          <cell r="Q94">
            <v>912</v>
          </cell>
          <cell r="R94">
            <v>2543</v>
          </cell>
          <cell r="S94">
            <v>3800</v>
          </cell>
        </row>
        <row r="95">
          <cell r="E95" t="str">
            <v>B26190</v>
          </cell>
          <cell r="F95" t="str">
            <v>59</v>
          </cell>
          <cell r="G95">
            <v>2526</v>
          </cell>
          <cell r="H95">
            <v>3804</v>
          </cell>
          <cell r="I95">
            <v>1921</v>
          </cell>
          <cell r="J95">
            <v>743</v>
          </cell>
          <cell r="K95">
            <v>4778</v>
          </cell>
          <cell r="L95">
            <v>437</v>
          </cell>
          <cell r="M95">
            <v>239</v>
          </cell>
          <cell r="N95">
            <v>1769</v>
          </cell>
          <cell r="O95">
            <v>2430</v>
          </cell>
          <cell r="P95">
            <v>1987</v>
          </cell>
          <cell r="Q95">
            <v>2863</v>
          </cell>
          <cell r="R95">
            <v>2173</v>
          </cell>
          <cell r="S95">
            <v>1922</v>
          </cell>
        </row>
        <row r="96">
          <cell r="E96" t="str">
            <v>B26199</v>
          </cell>
          <cell r="F96" t="str">
            <v>64</v>
          </cell>
          <cell r="G96">
            <v>643</v>
          </cell>
          <cell r="H96">
            <v>429</v>
          </cell>
          <cell r="I96">
            <v>358</v>
          </cell>
          <cell r="J96">
            <v>631</v>
          </cell>
          <cell r="K96">
            <v>345</v>
          </cell>
          <cell r="L96">
            <v>614</v>
          </cell>
          <cell r="M96">
            <v>369</v>
          </cell>
          <cell r="N96">
            <v>590</v>
          </cell>
          <cell r="O96">
            <v>346</v>
          </cell>
          <cell r="P96">
            <v>424</v>
          </cell>
          <cell r="Q96">
            <v>667</v>
          </cell>
          <cell r="R96">
            <v>236</v>
          </cell>
          <cell r="S96">
            <v>697</v>
          </cell>
        </row>
        <row r="97">
          <cell r="E97" t="str">
            <v>B26200</v>
          </cell>
          <cell r="F97" t="str">
            <v>64</v>
          </cell>
          <cell r="G97">
            <v>1625</v>
          </cell>
          <cell r="H97">
            <v>1623</v>
          </cell>
          <cell r="I97">
            <v>1702</v>
          </cell>
          <cell r="J97">
            <v>1855</v>
          </cell>
          <cell r="K97">
            <v>684</v>
          </cell>
          <cell r="L97">
            <v>2475</v>
          </cell>
          <cell r="M97">
            <v>887</v>
          </cell>
          <cell r="N97">
            <v>1817</v>
          </cell>
          <cell r="O97">
            <v>1915</v>
          </cell>
          <cell r="P97">
            <v>951</v>
          </cell>
          <cell r="Q97">
            <v>1067</v>
          </cell>
          <cell r="R97">
            <v>1475</v>
          </cell>
          <cell r="S97">
            <v>1687</v>
          </cell>
        </row>
        <row r="98">
          <cell r="E98" t="str">
            <v>B26202</v>
          </cell>
          <cell r="F98" t="str">
            <v>64</v>
          </cell>
          <cell r="G98">
            <v>3352</v>
          </cell>
          <cell r="J98">
            <v>3521</v>
          </cell>
          <cell r="O98">
            <v>4740</v>
          </cell>
          <cell r="P98">
            <v>4884</v>
          </cell>
        </row>
        <row r="99">
          <cell r="E99" t="str">
            <v>B26203</v>
          </cell>
          <cell r="F99" t="str">
            <v>64</v>
          </cell>
          <cell r="O99">
            <v>1184</v>
          </cell>
        </row>
        <row r="100">
          <cell r="E100" t="str">
            <v>B26204</v>
          </cell>
          <cell r="F100" t="str">
            <v>64</v>
          </cell>
          <cell r="G100">
            <v>1229</v>
          </cell>
          <cell r="O100">
            <v>2450</v>
          </cell>
          <cell r="P100">
            <v>354</v>
          </cell>
        </row>
        <row r="101">
          <cell r="E101" t="str">
            <v>B26205</v>
          </cell>
          <cell r="F101" t="str">
            <v>61</v>
          </cell>
          <cell r="G101">
            <v>1892</v>
          </cell>
          <cell r="S101">
            <v>3121</v>
          </cell>
        </row>
        <row r="102">
          <cell r="E102" t="str">
            <v>B26206</v>
          </cell>
          <cell r="F102" t="str">
            <v>64</v>
          </cell>
          <cell r="G102">
            <v>259</v>
          </cell>
        </row>
        <row r="103">
          <cell r="E103" t="str">
            <v>B26207</v>
          </cell>
          <cell r="F103" t="str">
            <v>59</v>
          </cell>
          <cell r="G103">
            <v>3341</v>
          </cell>
          <cell r="H103">
            <v>5158</v>
          </cell>
          <cell r="I103">
            <v>979</v>
          </cell>
          <cell r="J103">
            <v>2597</v>
          </cell>
          <cell r="K103">
            <v>4990</v>
          </cell>
          <cell r="L103">
            <v>501</v>
          </cell>
          <cell r="N103">
            <v>4885</v>
          </cell>
          <cell r="O103">
            <v>1239</v>
          </cell>
          <cell r="P103">
            <v>2789</v>
          </cell>
          <cell r="Q103">
            <v>2003</v>
          </cell>
          <cell r="R103">
            <v>4472</v>
          </cell>
          <cell r="S103">
            <v>2374</v>
          </cell>
        </row>
        <row r="104">
          <cell r="E104" t="str">
            <v>B26209</v>
          </cell>
          <cell r="F104" t="str">
            <v>59</v>
          </cell>
          <cell r="G104">
            <v>1373</v>
          </cell>
          <cell r="H104">
            <v>1683</v>
          </cell>
          <cell r="I104">
            <v>3394</v>
          </cell>
          <cell r="J104">
            <v>791</v>
          </cell>
          <cell r="L104">
            <v>685</v>
          </cell>
          <cell r="M104">
            <v>188</v>
          </cell>
          <cell r="N104">
            <v>2123</v>
          </cell>
          <cell r="O104">
            <v>1357</v>
          </cell>
          <cell r="P104">
            <v>612</v>
          </cell>
          <cell r="Q104">
            <v>2294</v>
          </cell>
          <cell r="S104">
            <v>614</v>
          </cell>
        </row>
        <row r="105">
          <cell r="E105" t="str">
            <v>B26210</v>
          </cell>
          <cell r="F105" t="str">
            <v>59</v>
          </cell>
          <cell r="G105">
            <v>2820</v>
          </cell>
          <cell r="H105">
            <v>8233</v>
          </cell>
          <cell r="I105">
            <v>5446</v>
          </cell>
          <cell r="J105">
            <v>768</v>
          </cell>
          <cell r="K105">
            <v>7628</v>
          </cell>
          <cell r="L105">
            <v>1421</v>
          </cell>
          <cell r="N105">
            <v>4347</v>
          </cell>
          <cell r="O105">
            <v>5287</v>
          </cell>
          <cell r="P105">
            <v>3203</v>
          </cell>
          <cell r="Q105">
            <v>4577</v>
          </cell>
          <cell r="R105">
            <v>5165</v>
          </cell>
          <cell r="S105">
            <v>4564</v>
          </cell>
        </row>
        <row r="106">
          <cell r="E106" t="str">
            <v>B26212</v>
          </cell>
          <cell r="F106" t="str">
            <v>59</v>
          </cell>
          <cell r="G106">
            <v>2838</v>
          </cell>
          <cell r="H106">
            <v>2393</v>
          </cell>
          <cell r="I106">
            <v>5445</v>
          </cell>
          <cell r="J106">
            <v>629</v>
          </cell>
          <cell r="K106">
            <v>2373</v>
          </cell>
          <cell r="L106">
            <v>1817</v>
          </cell>
          <cell r="N106">
            <v>2784</v>
          </cell>
          <cell r="O106">
            <v>2815</v>
          </cell>
          <cell r="P106">
            <v>314</v>
          </cell>
          <cell r="Q106">
            <v>3811</v>
          </cell>
          <cell r="R106">
            <v>2703</v>
          </cell>
          <cell r="S106">
            <v>1070</v>
          </cell>
        </row>
        <row r="107">
          <cell r="E107" t="str">
            <v>B26216</v>
          </cell>
          <cell r="F107" t="str">
            <v>61</v>
          </cell>
          <cell r="G107">
            <v>698</v>
          </cell>
          <cell r="H107">
            <v>1073</v>
          </cell>
          <cell r="I107">
            <v>739</v>
          </cell>
          <cell r="J107">
            <v>1023</v>
          </cell>
          <cell r="K107">
            <v>696</v>
          </cell>
          <cell r="L107">
            <v>1301</v>
          </cell>
          <cell r="M107">
            <v>730</v>
          </cell>
          <cell r="N107">
            <v>1151</v>
          </cell>
          <cell r="O107">
            <v>708</v>
          </cell>
          <cell r="P107">
            <v>1387</v>
          </cell>
          <cell r="Q107">
            <v>336</v>
          </cell>
          <cell r="R107">
            <v>1448</v>
          </cell>
          <cell r="S107">
            <v>1666</v>
          </cell>
        </row>
        <row r="108">
          <cell r="E108" t="str">
            <v>B26217</v>
          </cell>
          <cell r="F108" t="str">
            <v>59</v>
          </cell>
          <cell r="G108">
            <v>54</v>
          </cell>
          <cell r="J108">
            <v>256</v>
          </cell>
          <cell r="K108">
            <v>219</v>
          </cell>
          <cell r="L108">
            <v>59</v>
          </cell>
          <cell r="R108">
            <v>194</v>
          </cell>
          <cell r="S108">
            <v>147</v>
          </cell>
        </row>
        <row r="109">
          <cell r="E109" t="str">
            <v>B26218</v>
          </cell>
          <cell r="F109" t="str">
            <v>59</v>
          </cell>
          <cell r="G109">
            <v>188</v>
          </cell>
          <cell r="J109">
            <v>189</v>
          </cell>
          <cell r="K109">
            <v>121</v>
          </cell>
          <cell r="R109">
            <v>241</v>
          </cell>
          <cell r="S109">
            <v>114</v>
          </cell>
        </row>
        <row r="110">
          <cell r="E110" t="str">
            <v>B26219</v>
          </cell>
          <cell r="F110" t="str">
            <v>59</v>
          </cell>
          <cell r="G110">
            <v>610</v>
          </cell>
          <cell r="I110">
            <v>290</v>
          </cell>
          <cell r="J110">
            <v>252</v>
          </cell>
          <cell r="K110">
            <v>488</v>
          </cell>
          <cell r="L110">
            <v>336</v>
          </cell>
          <cell r="M110">
            <v>297</v>
          </cell>
          <cell r="R110">
            <v>262</v>
          </cell>
        </row>
        <row r="111">
          <cell r="E111" t="str">
            <v>B26222</v>
          </cell>
          <cell r="F111" t="str">
            <v>59</v>
          </cell>
          <cell r="O111">
            <v>145</v>
          </cell>
          <cell r="P111">
            <v>2240</v>
          </cell>
        </row>
        <row r="112">
          <cell r="E112" t="str">
            <v>B26223</v>
          </cell>
          <cell r="F112" t="str">
            <v>59</v>
          </cell>
          <cell r="O112">
            <v>527</v>
          </cell>
          <cell r="Q112">
            <v>357</v>
          </cell>
        </row>
        <row r="113">
          <cell r="E113" t="str">
            <v>B26224</v>
          </cell>
          <cell r="F113" t="str">
            <v>64</v>
          </cell>
          <cell r="O113">
            <v>280</v>
          </cell>
          <cell r="P113">
            <v>106</v>
          </cell>
        </row>
        <row r="114">
          <cell r="E114" t="str">
            <v>B26232</v>
          </cell>
          <cell r="F114" t="str">
            <v>85</v>
          </cell>
          <cell r="G114">
            <v>1124</v>
          </cell>
          <cell r="H114">
            <v>3370</v>
          </cell>
          <cell r="I114">
            <v>1392</v>
          </cell>
          <cell r="J114">
            <v>2129</v>
          </cell>
          <cell r="K114">
            <v>5568</v>
          </cell>
          <cell r="M114">
            <v>8119</v>
          </cell>
          <cell r="Q114">
            <v>2409</v>
          </cell>
          <cell r="S114">
            <v>2827</v>
          </cell>
        </row>
        <row r="115">
          <cell r="E115" t="str">
            <v>B26234</v>
          </cell>
          <cell r="F115" t="str">
            <v>85</v>
          </cell>
          <cell r="G115">
            <v>1175</v>
          </cell>
          <cell r="H115">
            <v>1417</v>
          </cell>
          <cell r="I115">
            <v>4345</v>
          </cell>
          <cell r="J115">
            <v>1973</v>
          </cell>
          <cell r="K115">
            <v>1930</v>
          </cell>
          <cell r="L115">
            <v>1815</v>
          </cell>
          <cell r="M115">
            <v>4303</v>
          </cell>
          <cell r="O115">
            <v>3584</v>
          </cell>
          <cell r="Q115">
            <v>1464</v>
          </cell>
          <cell r="R115">
            <v>2261</v>
          </cell>
          <cell r="S115">
            <v>2425</v>
          </cell>
        </row>
        <row r="116">
          <cell r="E116" t="str">
            <v>B26235</v>
          </cell>
          <cell r="F116" t="str">
            <v>85</v>
          </cell>
          <cell r="G116">
            <v>688</v>
          </cell>
          <cell r="H116">
            <v>552</v>
          </cell>
          <cell r="I116">
            <v>1958</v>
          </cell>
          <cell r="K116">
            <v>1002</v>
          </cell>
          <cell r="L116">
            <v>843</v>
          </cell>
          <cell r="M116">
            <v>4205</v>
          </cell>
          <cell r="Q116">
            <v>785</v>
          </cell>
          <cell r="R116">
            <v>746</v>
          </cell>
          <cell r="S116">
            <v>572</v>
          </cell>
        </row>
        <row r="117">
          <cell r="E117" t="str">
            <v>B26236</v>
          </cell>
          <cell r="F117" t="str">
            <v>85</v>
          </cell>
          <cell r="G117">
            <v>1671</v>
          </cell>
          <cell r="H117">
            <v>1819</v>
          </cell>
          <cell r="I117">
            <v>1010</v>
          </cell>
          <cell r="J117">
            <v>3806</v>
          </cell>
          <cell r="K117">
            <v>1843</v>
          </cell>
          <cell r="L117">
            <v>2758</v>
          </cell>
          <cell r="M117">
            <v>7608</v>
          </cell>
          <cell r="Q117">
            <v>2717</v>
          </cell>
          <cell r="R117">
            <v>1246</v>
          </cell>
          <cell r="S117">
            <v>700</v>
          </cell>
        </row>
        <row r="118">
          <cell r="E118" t="str">
            <v>B26239</v>
          </cell>
          <cell r="F118" t="str">
            <v>85</v>
          </cell>
          <cell r="G118">
            <v>6392</v>
          </cell>
          <cell r="H118">
            <v>8084</v>
          </cell>
          <cell r="I118">
            <v>6783</v>
          </cell>
          <cell r="J118">
            <v>7518</v>
          </cell>
          <cell r="K118">
            <v>9737</v>
          </cell>
          <cell r="L118">
            <v>2518</v>
          </cell>
          <cell r="M118">
            <v>11771</v>
          </cell>
          <cell r="N118">
            <v>9260</v>
          </cell>
          <cell r="O118">
            <v>632</v>
          </cell>
          <cell r="Q118">
            <v>3981</v>
          </cell>
          <cell r="R118">
            <v>3322</v>
          </cell>
          <cell r="S118">
            <v>5259</v>
          </cell>
        </row>
        <row r="119">
          <cell r="E119" t="str">
            <v>B26240</v>
          </cell>
          <cell r="F119" t="str">
            <v>85</v>
          </cell>
          <cell r="G119">
            <v>6587</v>
          </cell>
          <cell r="H119">
            <v>7566</v>
          </cell>
          <cell r="I119">
            <v>7859</v>
          </cell>
          <cell r="J119">
            <v>7216</v>
          </cell>
          <cell r="K119">
            <v>18458</v>
          </cell>
          <cell r="L119">
            <v>3673</v>
          </cell>
          <cell r="M119">
            <v>23873</v>
          </cell>
          <cell r="N119">
            <v>9229</v>
          </cell>
          <cell r="Q119">
            <v>5190</v>
          </cell>
          <cell r="R119">
            <v>3550</v>
          </cell>
          <cell r="S119">
            <v>8713</v>
          </cell>
        </row>
        <row r="120">
          <cell r="E120" t="str">
            <v>B26241</v>
          </cell>
          <cell r="F120" t="str">
            <v>85</v>
          </cell>
          <cell r="G120">
            <v>1753</v>
          </cell>
          <cell r="H120">
            <v>2872</v>
          </cell>
          <cell r="I120">
            <v>3275</v>
          </cell>
          <cell r="J120">
            <v>1844</v>
          </cell>
          <cell r="K120">
            <v>2501</v>
          </cell>
          <cell r="L120">
            <v>1821</v>
          </cell>
          <cell r="M120">
            <v>1429</v>
          </cell>
          <cell r="O120">
            <v>4741</v>
          </cell>
          <cell r="P120">
            <v>840</v>
          </cell>
          <cell r="Q120">
            <v>2398</v>
          </cell>
          <cell r="R120">
            <v>545</v>
          </cell>
          <cell r="S120">
            <v>1041</v>
          </cell>
        </row>
        <row r="121">
          <cell r="E121" t="str">
            <v>B26244</v>
          </cell>
          <cell r="F121" t="str">
            <v>85</v>
          </cell>
          <cell r="G121">
            <v>1114</v>
          </cell>
          <cell r="H121">
            <v>4049</v>
          </cell>
          <cell r="I121">
            <v>1879</v>
          </cell>
          <cell r="J121">
            <v>1920</v>
          </cell>
          <cell r="K121">
            <v>5275</v>
          </cell>
          <cell r="L121">
            <v>2730</v>
          </cell>
          <cell r="M121">
            <v>5088</v>
          </cell>
          <cell r="N121">
            <v>1905</v>
          </cell>
          <cell r="Q121">
            <v>2704</v>
          </cell>
          <cell r="R121">
            <v>3535</v>
          </cell>
          <cell r="S121">
            <v>2903</v>
          </cell>
        </row>
        <row r="122">
          <cell r="E122" t="str">
            <v>B26245</v>
          </cell>
          <cell r="F122" t="str">
            <v>85</v>
          </cell>
          <cell r="G122">
            <v>1402</v>
          </cell>
          <cell r="H122">
            <v>4009</v>
          </cell>
          <cell r="I122">
            <v>1792</v>
          </cell>
          <cell r="J122">
            <v>1605</v>
          </cell>
          <cell r="K122">
            <v>2150</v>
          </cell>
          <cell r="L122">
            <v>3099</v>
          </cell>
          <cell r="M122">
            <v>426</v>
          </cell>
          <cell r="N122">
            <v>622</v>
          </cell>
          <cell r="O122">
            <v>3351</v>
          </cell>
          <cell r="Q122">
            <v>3853</v>
          </cell>
          <cell r="R122">
            <v>1841</v>
          </cell>
          <cell r="S122">
            <v>1249</v>
          </cell>
        </row>
        <row r="123">
          <cell r="E123" t="str">
            <v>B26246</v>
          </cell>
          <cell r="F123" t="str">
            <v>85</v>
          </cell>
          <cell r="G123">
            <v>840</v>
          </cell>
          <cell r="H123">
            <v>1569</v>
          </cell>
          <cell r="I123">
            <v>1260</v>
          </cell>
          <cell r="J123">
            <v>2398</v>
          </cell>
          <cell r="K123">
            <v>3888</v>
          </cell>
          <cell r="M123">
            <v>3090</v>
          </cell>
          <cell r="N123">
            <v>2059</v>
          </cell>
          <cell r="Q123">
            <v>456</v>
          </cell>
          <cell r="R123">
            <v>1476</v>
          </cell>
          <cell r="S123">
            <v>1259</v>
          </cell>
        </row>
        <row r="124">
          <cell r="E124" t="str">
            <v>B26247</v>
          </cell>
          <cell r="F124" t="str">
            <v>85</v>
          </cell>
          <cell r="H124">
            <v>559</v>
          </cell>
          <cell r="I124">
            <v>916</v>
          </cell>
          <cell r="J124">
            <v>1030</v>
          </cell>
          <cell r="K124">
            <v>1042</v>
          </cell>
          <cell r="L124">
            <v>438</v>
          </cell>
          <cell r="M124">
            <v>907</v>
          </cell>
          <cell r="Q124">
            <v>720</v>
          </cell>
          <cell r="S124">
            <v>687</v>
          </cell>
        </row>
        <row r="125">
          <cell r="E125" t="str">
            <v>B26299</v>
          </cell>
          <cell r="F125" t="str">
            <v>62</v>
          </cell>
          <cell r="G125">
            <v>1652</v>
          </cell>
          <cell r="H125">
            <v>2635</v>
          </cell>
          <cell r="I125">
            <v>3634</v>
          </cell>
          <cell r="J125">
            <v>5853</v>
          </cell>
          <cell r="K125">
            <v>2478</v>
          </cell>
          <cell r="L125">
            <v>2603</v>
          </cell>
          <cell r="M125">
            <v>4853</v>
          </cell>
          <cell r="N125">
            <v>2640</v>
          </cell>
          <cell r="O125">
            <v>3632</v>
          </cell>
          <cell r="P125">
            <v>3761</v>
          </cell>
          <cell r="Q125">
            <v>5976</v>
          </cell>
          <cell r="R125">
            <v>3203</v>
          </cell>
          <cell r="S125">
            <v>3947</v>
          </cell>
        </row>
        <row r="126">
          <cell r="E126" t="str">
            <v>B26301</v>
          </cell>
          <cell r="F126" t="str">
            <v>59</v>
          </cell>
          <cell r="G126">
            <v>435</v>
          </cell>
          <cell r="I126">
            <v>1213</v>
          </cell>
          <cell r="R126">
            <v>949</v>
          </cell>
          <cell r="S126">
            <v>3022</v>
          </cell>
        </row>
        <row r="127">
          <cell r="E127" t="str">
            <v>B26305</v>
          </cell>
          <cell r="F127" t="str">
            <v>59</v>
          </cell>
          <cell r="G127">
            <v>1089</v>
          </cell>
          <cell r="H127">
            <v>1513</v>
          </cell>
          <cell r="I127">
            <v>638</v>
          </cell>
          <cell r="J127">
            <v>1919</v>
          </cell>
          <cell r="K127">
            <v>1209</v>
          </cell>
          <cell r="L127">
            <v>669</v>
          </cell>
          <cell r="N127">
            <v>303</v>
          </cell>
          <cell r="O127">
            <v>262</v>
          </cell>
          <cell r="R127">
            <v>483</v>
          </cell>
          <cell r="S127">
            <v>761</v>
          </cell>
        </row>
        <row r="128">
          <cell r="E128" t="str">
            <v>B26306</v>
          </cell>
          <cell r="F128" t="str">
            <v>59</v>
          </cell>
          <cell r="G128">
            <v>922</v>
          </cell>
          <cell r="H128">
            <v>447</v>
          </cell>
          <cell r="I128">
            <v>520</v>
          </cell>
          <cell r="J128">
            <v>462</v>
          </cell>
          <cell r="K128">
            <v>1139</v>
          </cell>
          <cell r="N128">
            <v>362</v>
          </cell>
          <cell r="R128">
            <v>323</v>
          </cell>
          <cell r="S128">
            <v>870</v>
          </cell>
        </row>
        <row r="129">
          <cell r="E129" t="str">
            <v>B26307</v>
          </cell>
          <cell r="F129" t="str">
            <v>59</v>
          </cell>
          <cell r="G129">
            <v>676</v>
          </cell>
          <cell r="I129">
            <v>1112</v>
          </cell>
          <cell r="R129">
            <v>917</v>
          </cell>
          <cell r="S129">
            <v>3265</v>
          </cell>
        </row>
        <row r="130">
          <cell r="E130" t="str">
            <v>B26308</v>
          </cell>
          <cell r="F130" t="str">
            <v>59</v>
          </cell>
          <cell r="G130">
            <v>2382</v>
          </cell>
          <cell r="H130">
            <v>2194</v>
          </cell>
          <cell r="I130">
            <v>1703</v>
          </cell>
          <cell r="J130">
            <v>2255</v>
          </cell>
          <cell r="K130">
            <v>1737</v>
          </cell>
          <cell r="L130">
            <v>1095</v>
          </cell>
          <cell r="N130">
            <v>1390</v>
          </cell>
          <cell r="R130">
            <v>1277</v>
          </cell>
          <cell r="S130">
            <v>2623</v>
          </cell>
        </row>
        <row r="131">
          <cell r="E131" t="str">
            <v>B26312</v>
          </cell>
          <cell r="F131" t="str">
            <v>59</v>
          </cell>
          <cell r="G131">
            <v>510</v>
          </cell>
          <cell r="H131">
            <v>197</v>
          </cell>
          <cell r="I131">
            <v>638</v>
          </cell>
          <cell r="J131">
            <v>266</v>
          </cell>
          <cell r="K131">
            <v>391</v>
          </cell>
          <cell r="M131">
            <v>388</v>
          </cell>
          <cell r="N131">
            <v>222</v>
          </cell>
          <cell r="O131">
            <v>255</v>
          </cell>
          <cell r="P131">
            <v>682</v>
          </cell>
          <cell r="Q131">
            <v>231</v>
          </cell>
          <cell r="R131">
            <v>192</v>
          </cell>
          <cell r="S131">
            <v>391</v>
          </cell>
        </row>
        <row r="132">
          <cell r="E132" t="str">
            <v>B26314</v>
          </cell>
          <cell r="F132" t="str">
            <v>59</v>
          </cell>
          <cell r="G132">
            <v>302</v>
          </cell>
          <cell r="H132">
            <v>345</v>
          </cell>
          <cell r="I132">
            <v>540</v>
          </cell>
          <cell r="J132">
            <v>328</v>
          </cell>
          <cell r="K132">
            <v>748</v>
          </cell>
          <cell r="O132">
            <v>302</v>
          </cell>
          <cell r="P132">
            <v>423</v>
          </cell>
          <cell r="Q132">
            <v>231</v>
          </cell>
          <cell r="R132">
            <v>328</v>
          </cell>
          <cell r="S132">
            <v>223</v>
          </cell>
        </row>
        <row r="133">
          <cell r="E133" t="str">
            <v>B26316</v>
          </cell>
          <cell r="F133" t="str">
            <v>59</v>
          </cell>
          <cell r="G133">
            <v>643</v>
          </cell>
          <cell r="H133">
            <v>339</v>
          </cell>
          <cell r="I133">
            <v>776</v>
          </cell>
          <cell r="J133">
            <v>629</v>
          </cell>
          <cell r="K133">
            <v>411</v>
          </cell>
          <cell r="L133">
            <v>117</v>
          </cell>
          <cell r="M133">
            <v>818</v>
          </cell>
          <cell r="N133">
            <v>46</v>
          </cell>
          <cell r="O133">
            <v>330</v>
          </cell>
          <cell r="P133">
            <v>514</v>
          </cell>
          <cell r="Q133">
            <v>437</v>
          </cell>
          <cell r="S133">
            <v>2</v>
          </cell>
        </row>
        <row r="134">
          <cell r="E134" t="str">
            <v>B26317</v>
          </cell>
          <cell r="F134" t="str">
            <v>59</v>
          </cell>
          <cell r="G134">
            <v>4484</v>
          </cell>
          <cell r="H134">
            <v>5237</v>
          </cell>
          <cell r="I134">
            <v>6688</v>
          </cell>
          <cell r="J134">
            <v>2783</v>
          </cell>
          <cell r="K134">
            <v>4444</v>
          </cell>
          <cell r="L134">
            <v>2606</v>
          </cell>
          <cell r="M134">
            <v>568</v>
          </cell>
          <cell r="N134">
            <v>8603</v>
          </cell>
          <cell r="Q134">
            <v>1807</v>
          </cell>
          <cell r="R134">
            <v>3832</v>
          </cell>
          <cell r="S134">
            <v>4708</v>
          </cell>
        </row>
        <row r="135">
          <cell r="E135" t="str">
            <v>B26318</v>
          </cell>
          <cell r="F135" t="str">
            <v>59</v>
          </cell>
          <cell r="G135">
            <v>3299</v>
          </cell>
          <cell r="H135">
            <v>3213</v>
          </cell>
          <cell r="I135">
            <v>5255</v>
          </cell>
          <cell r="J135">
            <v>2767</v>
          </cell>
          <cell r="K135">
            <v>3629</v>
          </cell>
          <cell r="L135">
            <v>1234</v>
          </cell>
          <cell r="N135">
            <v>5740</v>
          </cell>
          <cell r="Q135">
            <v>1069</v>
          </cell>
          <cell r="R135">
            <v>1992</v>
          </cell>
          <cell r="S135">
            <v>2613</v>
          </cell>
        </row>
        <row r="136">
          <cell r="E136" t="str">
            <v>B26320</v>
          </cell>
          <cell r="F136" t="str">
            <v>59</v>
          </cell>
          <cell r="G136">
            <v>5254</v>
          </cell>
          <cell r="H136">
            <v>1373</v>
          </cell>
          <cell r="I136">
            <v>8431</v>
          </cell>
          <cell r="J136">
            <v>3286</v>
          </cell>
          <cell r="K136">
            <v>4295</v>
          </cell>
          <cell r="L136">
            <v>1707</v>
          </cell>
          <cell r="M136">
            <v>1443</v>
          </cell>
          <cell r="N136">
            <v>7643</v>
          </cell>
          <cell r="Q136">
            <v>2016</v>
          </cell>
          <cell r="R136">
            <v>1820</v>
          </cell>
          <cell r="S136">
            <v>3323</v>
          </cell>
        </row>
        <row r="137">
          <cell r="E137" t="str">
            <v>B26324</v>
          </cell>
          <cell r="F137" t="str">
            <v>59</v>
          </cell>
          <cell r="G137">
            <v>612</v>
          </cell>
          <cell r="H137">
            <v>530</v>
          </cell>
          <cell r="I137">
            <v>2178</v>
          </cell>
          <cell r="K137">
            <v>1155</v>
          </cell>
          <cell r="L137">
            <v>1372</v>
          </cell>
          <cell r="N137">
            <v>177</v>
          </cell>
          <cell r="O137">
            <v>887</v>
          </cell>
          <cell r="R137">
            <v>593</v>
          </cell>
          <cell r="S137">
            <v>968</v>
          </cell>
        </row>
        <row r="138">
          <cell r="E138" t="str">
            <v>B26325</v>
          </cell>
          <cell r="F138" t="str">
            <v>59</v>
          </cell>
          <cell r="G138">
            <v>625</v>
          </cell>
          <cell r="H138">
            <v>790</v>
          </cell>
          <cell r="I138">
            <v>1528</v>
          </cell>
          <cell r="J138">
            <v>1330</v>
          </cell>
          <cell r="K138">
            <v>896</v>
          </cell>
          <cell r="L138">
            <v>809</v>
          </cell>
          <cell r="N138">
            <v>482</v>
          </cell>
          <cell r="O138">
            <v>968</v>
          </cell>
          <cell r="R138">
            <v>1183</v>
          </cell>
          <cell r="S138">
            <v>1239</v>
          </cell>
        </row>
        <row r="139">
          <cell r="E139" t="str">
            <v>B26326</v>
          </cell>
          <cell r="F139" t="str">
            <v>59</v>
          </cell>
          <cell r="G139">
            <v>942</v>
          </cell>
          <cell r="H139">
            <v>660</v>
          </cell>
          <cell r="I139">
            <v>1752</v>
          </cell>
          <cell r="J139">
            <v>2449</v>
          </cell>
          <cell r="K139">
            <v>1024</v>
          </cell>
          <cell r="L139">
            <v>1617</v>
          </cell>
          <cell r="M139">
            <v>475</v>
          </cell>
          <cell r="N139">
            <v>1198</v>
          </cell>
          <cell r="O139">
            <v>732</v>
          </cell>
          <cell r="R139">
            <v>1517</v>
          </cell>
          <cell r="S139">
            <v>1503</v>
          </cell>
        </row>
        <row r="140">
          <cell r="E140" t="str">
            <v>B26327</v>
          </cell>
          <cell r="F140" t="str">
            <v>59</v>
          </cell>
          <cell r="G140">
            <v>248</v>
          </cell>
          <cell r="H140">
            <v>170</v>
          </cell>
          <cell r="I140">
            <v>163</v>
          </cell>
          <cell r="J140">
            <v>180</v>
          </cell>
          <cell r="K140">
            <v>172</v>
          </cell>
          <cell r="L140">
            <v>265</v>
          </cell>
          <cell r="R140">
            <v>523</v>
          </cell>
        </row>
        <row r="141">
          <cell r="E141" t="str">
            <v>B26328</v>
          </cell>
          <cell r="F141" t="str">
            <v>59</v>
          </cell>
          <cell r="G141">
            <v>157</v>
          </cell>
          <cell r="H141">
            <v>259</v>
          </cell>
          <cell r="I141">
            <v>186</v>
          </cell>
          <cell r="J141">
            <v>426</v>
          </cell>
          <cell r="L141">
            <v>162</v>
          </cell>
          <cell r="N141">
            <v>120</v>
          </cell>
          <cell r="O141">
            <v>517</v>
          </cell>
          <cell r="Q141">
            <v>803</v>
          </cell>
        </row>
        <row r="142">
          <cell r="E142" t="str">
            <v>B26329</v>
          </cell>
          <cell r="F142" t="str">
            <v>59</v>
          </cell>
          <cell r="H142">
            <v>179</v>
          </cell>
          <cell r="I142">
            <v>186</v>
          </cell>
          <cell r="J142">
            <v>173</v>
          </cell>
          <cell r="L142">
            <v>258</v>
          </cell>
          <cell r="S142">
            <v>74</v>
          </cell>
        </row>
        <row r="143">
          <cell r="E143" t="str">
            <v>B26330</v>
          </cell>
          <cell r="F143" t="str">
            <v>59</v>
          </cell>
          <cell r="G143">
            <v>1767</v>
          </cell>
          <cell r="I143">
            <v>2427</v>
          </cell>
          <cell r="J143">
            <v>2276</v>
          </cell>
          <cell r="K143">
            <v>1088</v>
          </cell>
          <cell r="L143">
            <v>1948</v>
          </cell>
          <cell r="M143">
            <v>490</v>
          </cell>
          <cell r="N143">
            <v>300</v>
          </cell>
          <cell r="O143">
            <v>2305</v>
          </cell>
          <cell r="Q143">
            <v>1329</v>
          </cell>
          <cell r="S143">
            <v>2158</v>
          </cell>
        </row>
        <row r="144">
          <cell r="E144" t="str">
            <v>B26331</v>
          </cell>
          <cell r="F144" t="str">
            <v>59</v>
          </cell>
          <cell r="G144">
            <v>162</v>
          </cell>
          <cell r="H144">
            <v>157</v>
          </cell>
          <cell r="I144">
            <v>250</v>
          </cell>
          <cell r="J144">
            <v>384</v>
          </cell>
          <cell r="K144">
            <v>307</v>
          </cell>
          <cell r="L144">
            <v>431</v>
          </cell>
          <cell r="M144">
            <v>530</v>
          </cell>
          <cell r="R144">
            <v>663</v>
          </cell>
          <cell r="S144">
            <v>157</v>
          </cell>
        </row>
        <row r="145">
          <cell r="E145" t="str">
            <v>B26333</v>
          </cell>
          <cell r="F145" t="str">
            <v>59</v>
          </cell>
          <cell r="H145">
            <v>44</v>
          </cell>
          <cell r="J145">
            <v>98</v>
          </cell>
          <cell r="K145">
            <v>18</v>
          </cell>
          <cell r="M145">
            <v>36</v>
          </cell>
          <cell r="Q145">
            <v>51</v>
          </cell>
          <cell r="R145">
            <v>53</v>
          </cell>
          <cell r="S145">
            <v>47</v>
          </cell>
        </row>
        <row r="146">
          <cell r="E146" t="str">
            <v>B26344</v>
          </cell>
          <cell r="F146" t="str">
            <v>69</v>
          </cell>
          <cell r="G146">
            <v>202</v>
          </cell>
          <cell r="H146">
            <v>239</v>
          </cell>
          <cell r="I146">
            <v>237</v>
          </cell>
          <cell r="J146">
            <v>514</v>
          </cell>
          <cell r="L146">
            <v>237</v>
          </cell>
          <cell r="M146">
            <v>434</v>
          </cell>
          <cell r="N146">
            <v>215</v>
          </cell>
          <cell r="O146">
            <v>239</v>
          </cell>
          <cell r="Q146">
            <v>259</v>
          </cell>
          <cell r="R146">
            <v>233</v>
          </cell>
          <cell r="S146">
            <v>193</v>
          </cell>
        </row>
        <row r="147">
          <cell r="E147" t="str">
            <v>B26345</v>
          </cell>
          <cell r="F147" t="str">
            <v>59</v>
          </cell>
          <cell r="G147">
            <v>959</v>
          </cell>
          <cell r="H147">
            <v>953</v>
          </cell>
          <cell r="I147">
            <v>1253</v>
          </cell>
          <cell r="J147">
            <v>721</v>
          </cell>
          <cell r="K147">
            <v>956</v>
          </cell>
          <cell r="L147">
            <v>440</v>
          </cell>
          <cell r="O147">
            <v>1503</v>
          </cell>
          <cell r="Q147">
            <v>935</v>
          </cell>
          <cell r="R147">
            <v>1280</v>
          </cell>
          <cell r="S147">
            <v>836</v>
          </cell>
        </row>
        <row r="148">
          <cell r="E148" t="str">
            <v>B26347</v>
          </cell>
          <cell r="F148" t="str">
            <v>69</v>
          </cell>
          <cell r="G148">
            <v>1349</v>
          </cell>
          <cell r="H148">
            <v>611</v>
          </cell>
          <cell r="I148">
            <v>902</v>
          </cell>
          <cell r="J148">
            <v>1368</v>
          </cell>
          <cell r="K148">
            <v>1447</v>
          </cell>
          <cell r="L148">
            <v>883</v>
          </cell>
          <cell r="M148">
            <v>1313</v>
          </cell>
          <cell r="N148">
            <v>505</v>
          </cell>
          <cell r="O148">
            <v>1014</v>
          </cell>
          <cell r="P148">
            <v>1029</v>
          </cell>
          <cell r="Q148">
            <v>640</v>
          </cell>
          <cell r="R148">
            <v>975</v>
          </cell>
          <cell r="S148">
            <v>630</v>
          </cell>
        </row>
        <row r="149">
          <cell r="E149" t="str">
            <v>B26365</v>
          </cell>
          <cell r="F149" t="str">
            <v>59</v>
          </cell>
          <cell r="H149">
            <v>91</v>
          </cell>
          <cell r="K149">
            <v>76</v>
          </cell>
          <cell r="R149">
            <v>134</v>
          </cell>
        </row>
        <row r="150">
          <cell r="E150" t="str">
            <v>B26367</v>
          </cell>
          <cell r="F150" t="str">
            <v>60</v>
          </cell>
          <cell r="G150">
            <v>13932</v>
          </cell>
          <cell r="H150">
            <v>10155</v>
          </cell>
          <cell r="I150">
            <v>9782</v>
          </cell>
          <cell r="J150">
            <v>9082</v>
          </cell>
          <cell r="K150">
            <v>12396</v>
          </cell>
          <cell r="L150">
            <v>9339</v>
          </cell>
          <cell r="M150">
            <v>10803</v>
          </cell>
          <cell r="N150">
            <v>10458</v>
          </cell>
          <cell r="O150">
            <v>13449</v>
          </cell>
          <cell r="P150">
            <v>8365</v>
          </cell>
          <cell r="Q150">
            <v>11371</v>
          </cell>
          <cell r="R150">
            <v>11316</v>
          </cell>
          <cell r="S150">
            <v>7774</v>
          </cell>
        </row>
        <row r="151">
          <cell r="E151" t="str">
            <v>B26370</v>
          </cell>
          <cell r="F151" t="str">
            <v>59</v>
          </cell>
          <cell r="G151">
            <v>9671</v>
          </cell>
          <cell r="H151">
            <v>10779</v>
          </cell>
          <cell r="I151">
            <v>8366</v>
          </cell>
          <cell r="J151">
            <v>8192</v>
          </cell>
          <cell r="K151">
            <v>12018</v>
          </cell>
          <cell r="L151">
            <v>10717</v>
          </cell>
          <cell r="O151">
            <v>11889</v>
          </cell>
          <cell r="P151">
            <v>6967</v>
          </cell>
          <cell r="Q151">
            <v>6404</v>
          </cell>
          <cell r="R151">
            <v>13700</v>
          </cell>
          <cell r="S151">
            <v>9423</v>
          </cell>
        </row>
        <row r="152">
          <cell r="E152" t="str">
            <v>B26371</v>
          </cell>
          <cell r="F152" t="str">
            <v>59</v>
          </cell>
          <cell r="G152">
            <v>238</v>
          </cell>
          <cell r="J152">
            <v>167</v>
          </cell>
          <cell r="L152">
            <v>548</v>
          </cell>
          <cell r="S152">
            <v>157</v>
          </cell>
        </row>
        <row r="153">
          <cell r="E153" t="str">
            <v>B26372</v>
          </cell>
          <cell r="F153" t="str">
            <v>59</v>
          </cell>
          <cell r="H153">
            <v>891</v>
          </cell>
          <cell r="J153">
            <v>1542</v>
          </cell>
          <cell r="K153">
            <v>1116</v>
          </cell>
          <cell r="R153">
            <v>752</v>
          </cell>
          <cell r="S153">
            <v>1694</v>
          </cell>
        </row>
        <row r="154">
          <cell r="E154" t="str">
            <v>B26373</v>
          </cell>
          <cell r="F154" t="str">
            <v>59</v>
          </cell>
          <cell r="O154">
            <v>1306</v>
          </cell>
        </row>
        <row r="155">
          <cell r="E155" t="str">
            <v>B26376</v>
          </cell>
          <cell r="F155" t="str">
            <v>59</v>
          </cell>
          <cell r="O155">
            <v>900</v>
          </cell>
          <cell r="Q155">
            <v>425</v>
          </cell>
        </row>
        <row r="156">
          <cell r="E156" t="str">
            <v>B26380</v>
          </cell>
          <cell r="F156" t="str">
            <v>59</v>
          </cell>
          <cell r="G156">
            <v>1112</v>
          </cell>
          <cell r="I156">
            <v>392</v>
          </cell>
          <cell r="J156">
            <v>448</v>
          </cell>
          <cell r="K156">
            <v>739</v>
          </cell>
          <cell r="L156">
            <v>480</v>
          </cell>
          <cell r="O156">
            <v>534</v>
          </cell>
          <cell r="R156">
            <v>1288</v>
          </cell>
          <cell r="S156">
            <v>474</v>
          </cell>
        </row>
        <row r="157">
          <cell r="E157" t="str">
            <v>B26381</v>
          </cell>
          <cell r="F157" t="str">
            <v>59</v>
          </cell>
          <cell r="G157">
            <v>1004</v>
          </cell>
          <cell r="J157">
            <v>177</v>
          </cell>
          <cell r="K157">
            <v>171</v>
          </cell>
          <cell r="L157">
            <v>619</v>
          </cell>
          <cell r="R157">
            <v>355</v>
          </cell>
        </row>
        <row r="158">
          <cell r="E158" t="str">
            <v>B26396</v>
          </cell>
          <cell r="F158" t="str">
            <v>59</v>
          </cell>
          <cell r="G158">
            <v>10107</v>
          </cell>
          <cell r="H158">
            <v>8494</v>
          </cell>
          <cell r="I158">
            <v>5823</v>
          </cell>
          <cell r="J158">
            <v>9380</v>
          </cell>
          <cell r="K158">
            <v>10184</v>
          </cell>
          <cell r="L158">
            <v>10732</v>
          </cell>
          <cell r="M158">
            <v>133</v>
          </cell>
          <cell r="O158">
            <v>7521</v>
          </cell>
          <cell r="P158">
            <v>3297</v>
          </cell>
          <cell r="Q158">
            <v>8451</v>
          </cell>
          <cell r="R158">
            <v>7993</v>
          </cell>
          <cell r="S158">
            <v>8826</v>
          </cell>
        </row>
        <row r="159">
          <cell r="E159" t="str">
            <v>B26397</v>
          </cell>
          <cell r="F159" t="str">
            <v>59</v>
          </cell>
          <cell r="G159">
            <v>331</v>
          </cell>
          <cell r="H159">
            <v>184</v>
          </cell>
          <cell r="I159">
            <v>593</v>
          </cell>
          <cell r="K159">
            <v>369</v>
          </cell>
          <cell r="L159">
            <v>369</v>
          </cell>
          <cell r="R159">
            <v>314</v>
          </cell>
          <cell r="S159">
            <v>174</v>
          </cell>
        </row>
        <row r="160">
          <cell r="E160" t="str">
            <v>B26398</v>
          </cell>
          <cell r="F160" t="str">
            <v>59</v>
          </cell>
          <cell r="G160">
            <v>929</v>
          </cell>
          <cell r="H160">
            <v>1897</v>
          </cell>
          <cell r="I160">
            <v>129</v>
          </cell>
          <cell r="J160">
            <v>784</v>
          </cell>
          <cell r="K160">
            <v>2475</v>
          </cell>
          <cell r="L160">
            <v>998</v>
          </cell>
          <cell r="R160">
            <v>1394</v>
          </cell>
          <cell r="S160">
            <v>1615</v>
          </cell>
        </row>
        <row r="161">
          <cell r="E161" t="str">
            <v>B26399</v>
          </cell>
          <cell r="F161" t="str">
            <v>85</v>
          </cell>
          <cell r="J161">
            <v>4278</v>
          </cell>
          <cell r="L161">
            <v>2324</v>
          </cell>
          <cell r="N161">
            <v>1920</v>
          </cell>
          <cell r="O161">
            <v>15936</v>
          </cell>
          <cell r="P161">
            <v>308</v>
          </cell>
          <cell r="Q161">
            <v>34017</v>
          </cell>
        </row>
        <row r="162">
          <cell r="E162" t="str">
            <v>B26400</v>
          </cell>
          <cell r="F162" t="str">
            <v>64</v>
          </cell>
          <cell r="G162">
            <v>8459</v>
          </cell>
          <cell r="H162">
            <v>6282</v>
          </cell>
          <cell r="I162">
            <v>8312</v>
          </cell>
          <cell r="J162">
            <v>7266</v>
          </cell>
          <cell r="K162">
            <v>7293</v>
          </cell>
          <cell r="L162">
            <v>7318</v>
          </cell>
          <cell r="M162">
            <v>7365</v>
          </cell>
          <cell r="N162">
            <v>6206</v>
          </cell>
          <cell r="O162">
            <v>7278</v>
          </cell>
          <cell r="P162">
            <v>8639</v>
          </cell>
          <cell r="Q162">
            <v>4996</v>
          </cell>
          <cell r="R162">
            <v>7026</v>
          </cell>
          <cell r="S162">
            <v>6121</v>
          </cell>
        </row>
        <row r="163">
          <cell r="E163" t="str">
            <v>B26404</v>
          </cell>
          <cell r="F163" t="str">
            <v>59</v>
          </cell>
          <cell r="G163">
            <v>59</v>
          </cell>
          <cell r="H163">
            <v>45</v>
          </cell>
          <cell r="I163">
            <v>8</v>
          </cell>
          <cell r="M163">
            <v>144</v>
          </cell>
          <cell r="O163">
            <v>55</v>
          </cell>
          <cell r="R163">
            <v>65</v>
          </cell>
        </row>
        <row r="164">
          <cell r="E164" t="str">
            <v>B26405</v>
          </cell>
          <cell r="F164" t="str">
            <v>59</v>
          </cell>
          <cell r="G164">
            <v>5398</v>
          </cell>
          <cell r="H164">
            <v>6593</v>
          </cell>
          <cell r="I164">
            <v>4133</v>
          </cell>
          <cell r="J164">
            <v>3874</v>
          </cell>
          <cell r="K164">
            <v>4308</v>
          </cell>
          <cell r="L164">
            <v>1513</v>
          </cell>
          <cell r="M164">
            <v>1442</v>
          </cell>
          <cell r="N164">
            <v>6535</v>
          </cell>
          <cell r="O164">
            <v>2782</v>
          </cell>
          <cell r="P164">
            <v>6102</v>
          </cell>
          <cell r="Q164">
            <v>3756</v>
          </cell>
          <cell r="R164">
            <v>3908</v>
          </cell>
          <cell r="S164">
            <v>8760</v>
          </cell>
        </row>
        <row r="165">
          <cell r="E165" t="str">
            <v>B26411</v>
          </cell>
          <cell r="F165" t="str">
            <v>59</v>
          </cell>
          <cell r="I165">
            <v>382</v>
          </cell>
          <cell r="O165">
            <v>826</v>
          </cell>
        </row>
        <row r="166">
          <cell r="E166" t="str">
            <v>B26412</v>
          </cell>
          <cell r="F166" t="str">
            <v>59</v>
          </cell>
          <cell r="G166">
            <v>443</v>
          </cell>
          <cell r="I166">
            <v>456</v>
          </cell>
          <cell r="J166">
            <v>183</v>
          </cell>
          <cell r="L166">
            <v>199</v>
          </cell>
          <cell r="O166">
            <v>959</v>
          </cell>
        </row>
        <row r="167">
          <cell r="E167" t="str">
            <v>B26413</v>
          </cell>
          <cell r="F167" t="str">
            <v>59</v>
          </cell>
          <cell r="N167">
            <v>586</v>
          </cell>
        </row>
        <row r="168">
          <cell r="E168" t="str">
            <v>B26417</v>
          </cell>
          <cell r="F168" t="str">
            <v>59</v>
          </cell>
          <cell r="G168">
            <v>676</v>
          </cell>
          <cell r="H168">
            <v>223</v>
          </cell>
          <cell r="I168">
            <v>296</v>
          </cell>
          <cell r="J168">
            <v>833</v>
          </cell>
          <cell r="K168">
            <v>273</v>
          </cell>
          <cell r="L168">
            <v>228</v>
          </cell>
          <cell r="N168">
            <v>218</v>
          </cell>
          <cell r="R168">
            <v>43</v>
          </cell>
          <cell r="S168">
            <v>380</v>
          </cell>
        </row>
        <row r="169">
          <cell r="E169" t="str">
            <v>B26418</v>
          </cell>
          <cell r="F169" t="str">
            <v>59</v>
          </cell>
          <cell r="G169">
            <v>466</v>
          </cell>
          <cell r="H169">
            <v>430</v>
          </cell>
          <cell r="I169">
            <v>184</v>
          </cell>
          <cell r="J169">
            <v>501</v>
          </cell>
          <cell r="K169">
            <v>540</v>
          </cell>
          <cell r="N169">
            <v>193</v>
          </cell>
          <cell r="S169">
            <v>358</v>
          </cell>
        </row>
        <row r="170">
          <cell r="E170" t="str">
            <v>B26419</v>
          </cell>
          <cell r="F170" t="str">
            <v>59</v>
          </cell>
          <cell r="G170">
            <v>412</v>
          </cell>
          <cell r="H170">
            <v>939</v>
          </cell>
          <cell r="K170">
            <v>379</v>
          </cell>
          <cell r="L170">
            <v>563</v>
          </cell>
          <cell r="R170">
            <v>472</v>
          </cell>
          <cell r="S170">
            <v>359</v>
          </cell>
        </row>
        <row r="171">
          <cell r="E171" t="str">
            <v>B26420</v>
          </cell>
          <cell r="F171" t="str">
            <v>59</v>
          </cell>
          <cell r="G171">
            <v>306</v>
          </cell>
          <cell r="H171">
            <v>778</v>
          </cell>
          <cell r="J171">
            <v>414</v>
          </cell>
          <cell r="K171">
            <v>335</v>
          </cell>
          <cell r="L171">
            <v>533</v>
          </cell>
          <cell r="R171">
            <v>499</v>
          </cell>
          <cell r="S171">
            <v>628</v>
          </cell>
        </row>
        <row r="172">
          <cell r="E172" t="str">
            <v>B26422</v>
          </cell>
          <cell r="F172" t="str">
            <v>59</v>
          </cell>
          <cell r="G172">
            <v>174</v>
          </cell>
        </row>
        <row r="173">
          <cell r="E173" t="str">
            <v>B26424</v>
          </cell>
          <cell r="F173" t="str">
            <v>85</v>
          </cell>
          <cell r="G173">
            <v>1224</v>
          </cell>
          <cell r="I173">
            <v>1166</v>
          </cell>
          <cell r="J173">
            <v>4384</v>
          </cell>
          <cell r="O173">
            <v>4213</v>
          </cell>
          <cell r="P173">
            <v>21658</v>
          </cell>
        </row>
        <row r="174">
          <cell r="E174" t="str">
            <v>B26425</v>
          </cell>
          <cell r="F174" t="str">
            <v>85</v>
          </cell>
          <cell r="G174">
            <v>1192</v>
          </cell>
          <cell r="J174">
            <v>2416</v>
          </cell>
          <cell r="N174">
            <v>7506</v>
          </cell>
          <cell r="P174">
            <v>3325</v>
          </cell>
          <cell r="Q174">
            <v>14728</v>
          </cell>
          <cell r="R174">
            <v>2346</v>
          </cell>
        </row>
        <row r="175">
          <cell r="E175" t="str">
            <v>B26427</v>
          </cell>
          <cell r="F175" t="str">
            <v>69</v>
          </cell>
          <cell r="G175">
            <v>765</v>
          </cell>
          <cell r="H175">
            <v>545</v>
          </cell>
          <cell r="I175">
            <v>451</v>
          </cell>
          <cell r="J175">
            <v>978</v>
          </cell>
          <cell r="K175">
            <v>569</v>
          </cell>
          <cell r="L175">
            <v>468</v>
          </cell>
          <cell r="N175">
            <v>373</v>
          </cell>
          <cell r="O175">
            <v>303</v>
          </cell>
          <cell r="P175">
            <v>368</v>
          </cell>
          <cell r="R175">
            <v>318</v>
          </cell>
          <cell r="S175">
            <v>871</v>
          </cell>
        </row>
        <row r="176">
          <cell r="E176" t="str">
            <v>B26428</v>
          </cell>
          <cell r="F176" t="str">
            <v>69</v>
          </cell>
          <cell r="G176">
            <v>658</v>
          </cell>
          <cell r="H176">
            <v>350</v>
          </cell>
          <cell r="I176">
            <v>452</v>
          </cell>
          <cell r="J176">
            <v>1224</v>
          </cell>
          <cell r="K176">
            <v>430</v>
          </cell>
          <cell r="N176">
            <v>423</v>
          </cell>
          <cell r="O176">
            <v>251</v>
          </cell>
          <cell r="Q176">
            <v>318</v>
          </cell>
          <cell r="R176">
            <v>130</v>
          </cell>
          <cell r="S176">
            <v>355</v>
          </cell>
        </row>
        <row r="177">
          <cell r="E177" t="str">
            <v>B26430</v>
          </cell>
          <cell r="F177" t="str">
            <v>62</v>
          </cell>
          <cell r="H177">
            <v>588</v>
          </cell>
          <cell r="I177">
            <v>441</v>
          </cell>
          <cell r="J177">
            <v>360</v>
          </cell>
          <cell r="K177">
            <v>512</v>
          </cell>
          <cell r="L177">
            <v>570</v>
          </cell>
          <cell r="N177">
            <v>450</v>
          </cell>
          <cell r="P177">
            <v>585</v>
          </cell>
          <cell r="Q177">
            <v>501</v>
          </cell>
          <cell r="S177">
            <v>674</v>
          </cell>
        </row>
        <row r="178">
          <cell r="E178" t="str">
            <v>B26431</v>
          </cell>
          <cell r="F178" t="str">
            <v>64</v>
          </cell>
          <cell r="H178">
            <v>283</v>
          </cell>
          <cell r="I178">
            <v>185</v>
          </cell>
          <cell r="J178">
            <v>359</v>
          </cell>
          <cell r="K178">
            <v>172</v>
          </cell>
          <cell r="L178">
            <v>466</v>
          </cell>
          <cell r="M178">
            <v>216</v>
          </cell>
          <cell r="N178">
            <v>163</v>
          </cell>
          <cell r="O178">
            <v>218</v>
          </cell>
          <cell r="P178">
            <v>473</v>
          </cell>
          <cell r="Q178">
            <v>427</v>
          </cell>
          <cell r="R178">
            <v>209</v>
          </cell>
          <cell r="S178">
            <v>485</v>
          </cell>
        </row>
        <row r="179">
          <cell r="E179" t="str">
            <v>B26433</v>
          </cell>
          <cell r="F179" t="str">
            <v>64</v>
          </cell>
          <cell r="G179">
            <v>34755</v>
          </cell>
          <cell r="H179">
            <v>31346</v>
          </cell>
          <cell r="I179">
            <v>36456</v>
          </cell>
          <cell r="J179">
            <v>37915</v>
          </cell>
          <cell r="K179">
            <v>34608</v>
          </cell>
          <cell r="L179">
            <v>33789</v>
          </cell>
          <cell r="M179">
            <v>38065</v>
          </cell>
          <cell r="N179">
            <v>32651</v>
          </cell>
          <cell r="O179">
            <v>37625</v>
          </cell>
          <cell r="P179">
            <v>35784</v>
          </cell>
          <cell r="Q179">
            <v>31714</v>
          </cell>
          <cell r="R179">
            <v>43506</v>
          </cell>
          <cell r="S179">
            <v>42187</v>
          </cell>
        </row>
        <row r="180">
          <cell r="E180" t="str">
            <v>B26434</v>
          </cell>
          <cell r="F180" t="str">
            <v>65</v>
          </cell>
          <cell r="G180">
            <v>3488</v>
          </cell>
          <cell r="H180">
            <v>3166</v>
          </cell>
          <cell r="I180">
            <v>6695</v>
          </cell>
          <cell r="J180">
            <v>2772</v>
          </cell>
          <cell r="K180">
            <v>6448</v>
          </cell>
          <cell r="L180">
            <v>3935</v>
          </cell>
          <cell r="M180">
            <v>15196</v>
          </cell>
          <cell r="N180">
            <v>1584</v>
          </cell>
          <cell r="O180">
            <v>8403</v>
          </cell>
          <cell r="P180">
            <v>14056</v>
          </cell>
          <cell r="Q180">
            <v>7700</v>
          </cell>
          <cell r="R180">
            <v>3484</v>
          </cell>
          <cell r="S180">
            <v>2618</v>
          </cell>
        </row>
        <row r="181">
          <cell r="E181" t="str">
            <v>B26438</v>
          </cell>
          <cell r="F181" t="str">
            <v>61</v>
          </cell>
          <cell r="G181">
            <v>5500</v>
          </cell>
          <cell r="H181">
            <v>6956</v>
          </cell>
          <cell r="I181">
            <v>10150</v>
          </cell>
          <cell r="J181">
            <v>3950</v>
          </cell>
          <cell r="K181">
            <v>8830</v>
          </cell>
          <cell r="L181">
            <v>10600</v>
          </cell>
          <cell r="M181">
            <v>9600</v>
          </cell>
          <cell r="N181">
            <v>9615</v>
          </cell>
          <cell r="O181">
            <v>3200</v>
          </cell>
          <cell r="P181">
            <v>8350</v>
          </cell>
          <cell r="Q181">
            <v>8550</v>
          </cell>
          <cell r="R181">
            <v>8300</v>
          </cell>
          <cell r="S181">
            <v>12150</v>
          </cell>
        </row>
        <row r="182">
          <cell r="E182" t="str">
            <v>B26487</v>
          </cell>
          <cell r="F182" t="str">
            <v>61</v>
          </cell>
          <cell r="G182">
            <v>552</v>
          </cell>
          <cell r="H182">
            <v>1201</v>
          </cell>
          <cell r="I182">
            <v>575</v>
          </cell>
          <cell r="J182">
            <v>549</v>
          </cell>
          <cell r="K182">
            <v>487</v>
          </cell>
          <cell r="L182">
            <v>551</v>
          </cell>
          <cell r="M182">
            <v>1091</v>
          </cell>
          <cell r="N182">
            <v>755</v>
          </cell>
          <cell r="O182">
            <v>326</v>
          </cell>
          <cell r="P182">
            <v>1021</v>
          </cell>
          <cell r="Q182">
            <v>872</v>
          </cell>
          <cell r="R182">
            <v>623</v>
          </cell>
          <cell r="S182">
            <v>1105</v>
          </cell>
        </row>
        <row r="183">
          <cell r="E183" t="str">
            <v>B26488</v>
          </cell>
          <cell r="F183" t="str">
            <v>61</v>
          </cell>
          <cell r="H183">
            <v>367</v>
          </cell>
          <cell r="I183">
            <v>699</v>
          </cell>
          <cell r="K183">
            <v>313</v>
          </cell>
          <cell r="L183">
            <v>342</v>
          </cell>
          <cell r="M183">
            <v>341</v>
          </cell>
          <cell r="N183">
            <v>588</v>
          </cell>
          <cell r="P183">
            <v>416</v>
          </cell>
          <cell r="Q183">
            <v>592</v>
          </cell>
          <cell r="R183">
            <v>348</v>
          </cell>
          <cell r="S183">
            <v>716</v>
          </cell>
        </row>
        <row r="184">
          <cell r="E184" t="str">
            <v>B26489</v>
          </cell>
          <cell r="F184" t="str">
            <v>61</v>
          </cell>
          <cell r="G184">
            <v>716</v>
          </cell>
          <cell r="H184">
            <v>1339</v>
          </cell>
          <cell r="I184">
            <v>1144</v>
          </cell>
          <cell r="J184">
            <v>712</v>
          </cell>
          <cell r="K184">
            <v>979</v>
          </cell>
          <cell r="L184">
            <v>876</v>
          </cell>
          <cell r="M184">
            <v>1397</v>
          </cell>
          <cell r="O184">
            <v>932</v>
          </cell>
          <cell r="P184">
            <v>1340</v>
          </cell>
          <cell r="Q184">
            <v>932</v>
          </cell>
          <cell r="R184">
            <v>610</v>
          </cell>
          <cell r="S184">
            <v>1085</v>
          </cell>
        </row>
        <row r="185">
          <cell r="E185" t="str">
            <v>B26490</v>
          </cell>
          <cell r="F185" t="str">
            <v>61</v>
          </cell>
          <cell r="G185">
            <v>409</v>
          </cell>
          <cell r="H185">
            <v>695</v>
          </cell>
          <cell r="I185">
            <v>839</v>
          </cell>
          <cell r="J185">
            <v>350</v>
          </cell>
          <cell r="K185">
            <v>664</v>
          </cell>
          <cell r="L185">
            <v>286</v>
          </cell>
          <cell r="M185">
            <v>753</v>
          </cell>
          <cell r="N185">
            <v>388</v>
          </cell>
          <cell r="O185">
            <v>1050</v>
          </cell>
          <cell r="P185">
            <v>899</v>
          </cell>
          <cell r="Q185">
            <v>421</v>
          </cell>
          <cell r="R185">
            <v>640</v>
          </cell>
          <cell r="S185">
            <v>658</v>
          </cell>
        </row>
        <row r="186">
          <cell r="E186" t="str">
            <v>B26491</v>
          </cell>
          <cell r="F186" t="str">
            <v>61</v>
          </cell>
          <cell r="G186">
            <v>779</v>
          </cell>
          <cell r="H186">
            <v>394</v>
          </cell>
          <cell r="I186">
            <v>318</v>
          </cell>
          <cell r="J186">
            <v>715</v>
          </cell>
          <cell r="K186">
            <v>388</v>
          </cell>
          <cell r="L186">
            <v>230</v>
          </cell>
          <cell r="M186">
            <v>648</v>
          </cell>
          <cell r="N186">
            <v>914</v>
          </cell>
          <cell r="P186">
            <v>516</v>
          </cell>
          <cell r="Q186">
            <v>595</v>
          </cell>
          <cell r="R186">
            <v>744</v>
          </cell>
          <cell r="S186">
            <v>715</v>
          </cell>
        </row>
        <row r="187">
          <cell r="E187" t="str">
            <v>B26492</v>
          </cell>
          <cell r="F187" t="str">
            <v>61</v>
          </cell>
          <cell r="G187">
            <v>253</v>
          </cell>
          <cell r="H187">
            <v>281</v>
          </cell>
          <cell r="I187">
            <v>177</v>
          </cell>
          <cell r="J187">
            <v>247</v>
          </cell>
          <cell r="K187">
            <v>245</v>
          </cell>
          <cell r="L187">
            <v>279</v>
          </cell>
          <cell r="M187">
            <v>141</v>
          </cell>
          <cell r="N187">
            <v>231</v>
          </cell>
          <cell r="O187">
            <v>176</v>
          </cell>
          <cell r="P187">
            <v>183</v>
          </cell>
          <cell r="R187">
            <v>174</v>
          </cell>
        </row>
        <row r="188">
          <cell r="E188" t="str">
            <v>B26493</v>
          </cell>
          <cell r="F188" t="str">
            <v>61</v>
          </cell>
          <cell r="G188">
            <v>1255</v>
          </cell>
          <cell r="H188">
            <v>859</v>
          </cell>
          <cell r="I188">
            <v>1686</v>
          </cell>
          <cell r="J188">
            <v>802</v>
          </cell>
          <cell r="K188">
            <v>1972</v>
          </cell>
          <cell r="L188">
            <v>1148</v>
          </cell>
          <cell r="M188">
            <v>822</v>
          </cell>
          <cell r="N188">
            <v>833</v>
          </cell>
          <cell r="O188">
            <v>1397</v>
          </cell>
          <cell r="P188">
            <v>1409</v>
          </cell>
          <cell r="Q188">
            <v>1644</v>
          </cell>
          <cell r="R188">
            <v>900</v>
          </cell>
          <cell r="S188">
            <v>1552</v>
          </cell>
        </row>
        <row r="189">
          <cell r="E189" t="str">
            <v>B26494</v>
          </cell>
          <cell r="F189" t="str">
            <v>61</v>
          </cell>
          <cell r="G189">
            <v>267</v>
          </cell>
          <cell r="I189">
            <v>1066</v>
          </cell>
          <cell r="J189">
            <v>177</v>
          </cell>
          <cell r="K189">
            <v>160</v>
          </cell>
          <cell r="M189">
            <v>309</v>
          </cell>
          <cell r="N189">
            <v>167</v>
          </cell>
          <cell r="O189">
            <v>303</v>
          </cell>
          <cell r="Q189">
            <v>243</v>
          </cell>
          <cell r="R189">
            <v>361</v>
          </cell>
        </row>
        <row r="190">
          <cell r="E190" t="str">
            <v>B26501</v>
          </cell>
          <cell r="F190" t="str">
            <v>85</v>
          </cell>
          <cell r="H190">
            <v>1897</v>
          </cell>
          <cell r="K190">
            <v>5735</v>
          </cell>
          <cell r="L190">
            <v>2350</v>
          </cell>
          <cell r="O190">
            <v>6516</v>
          </cell>
          <cell r="P190">
            <v>22080</v>
          </cell>
          <cell r="Q190">
            <v>10379</v>
          </cell>
        </row>
        <row r="191">
          <cell r="E191" t="str">
            <v>B26502</v>
          </cell>
          <cell r="F191" t="str">
            <v>85</v>
          </cell>
          <cell r="H191">
            <v>438</v>
          </cell>
          <cell r="I191">
            <v>14126</v>
          </cell>
          <cell r="J191">
            <v>3520</v>
          </cell>
          <cell r="K191">
            <v>1684</v>
          </cell>
          <cell r="M191">
            <v>34</v>
          </cell>
          <cell r="O191">
            <v>30354</v>
          </cell>
          <cell r="P191">
            <v>29910</v>
          </cell>
          <cell r="Q191">
            <v>14413</v>
          </cell>
          <cell r="R191">
            <v>4291</v>
          </cell>
        </row>
        <row r="192">
          <cell r="E192" t="str">
            <v>B26503</v>
          </cell>
          <cell r="F192" t="str">
            <v>85</v>
          </cell>
          <cell r="K192">
            <v>760</v>
          </cell>
          <cell r="O192">
            <v>1926</v>
          </cell>
          <cell r="P192">
            <v>11132</v>
          </cell>
          <cell r="Q192">
            <v>2632</v>
          </cell>
          <cell r="R192">
            <v>638</v>
          </cell>
        </row>
        <row r="193">
          <cell r="E193" t="str">
            <v>B26504</v>
          </cell>
          <cell r="F193" t="str">
            <v>85</v>
          </cell>
          <cell r="O193">
            <v>2196</v>
          </cell>
          <cell r="P193">
            <v>1269</v>
          </cell>
          <cell r="Q193">
            <v>877</v>
          </cell>
          <cell r="R193">
            <v>220</v>
          </cell>
        </row>
        <row r="194">
          <cell r="E194" t="str">
            <v>B26505</v>
          </cell>
          <cell r="F194" t="str">
            <v>85</v>
          </cell>
          <cell r="I194">
            <v>739</v>
          </cell>
          <cell r="K194">
            <v>1278</v>
          </cell>
          <cell r="M194">
            <v>164</v>
          </cell>
          <cell r="P194">
            <v>1177</v>
          </cell>
          <cell r="Q194">
            <v>4438</v>
          </cell>
          <cell r="R194">
            <v>1173</v>
          </cell>
          <cell r="S194">
            <v>498</v>
          </cell>
        </row>
        <row r="195">
          <cell r="E195" t="str">
            <v>B26507</v>
          </cell>
          <cell r="F195" t="str">
            <v>85</v>
          </cell>
          <cell r="G195">
            <v>1243</v>
          </cell>
          <cell r="H195">
            <v>2452</v>
          </cell>
          <cell r="J195">
            <v>18880</v>
          </cell>
          <cell r="K195">
            <v>2151</v>
          </cell>
          <cell r="L195">
            <v>1250</v>
          </cell>
          <cell r="M195">
            <v>12</v>
          </cell>
          <cell r="N195">
            <v>19852</v>
          </cell>
          <cell r="O195">
            <v>47306</v>
          </cell>
          <cell r="P195">
            <v>41988</v>
          </cell>
          <cell r="Q195">
            <v>25517</v>
          </cell>
          <cell r="R195">
            <v>11023</v>
          </cell>
        </row>
        <row r="196">
          <cell r="E196" t="str">
            <v>B26508</v>
          </cell>
          <cell r="F196" t="str">
            <v>85</v>
          </cell>
          <cell r="H196">
            <v>1033</v>
          </cell>
          <cell r="K196">
            <v>1340</v>
          </cell>
          <cell r="O196">
            <v>677</v>
          </cell>
          <cell r="P196">
            <v>11269</v>
          </cell>
          <cell r="Q196">
            <v>4120</v>
          </cell>
          <cell r="R196">
            <v>700</v>
          </cell>
        </row>
        <row r="197">
          <cell r="E197" t="str">
            <v>B26509</v>
          </cell>
          <cell r="F197" t="str">
            <v>85</v>
          </cell>
          <cell r="H197">
            <v>2291</v>
          </cell>
          <cell r="K197">
            <v>641</v>
          </cell>
          <cell r="L197">
            <v>1195</v>
          </cell>
          <cell r="N197">
            <v>935</v>
          </cell>
          <cell r="O197">
            <v>6758</v>
          </cell>
          <cell r="P197">
            <v>21974</v>
          </cell>
          <cell r="Q197">
            <v>6431</v>
          </cell>
          <cell r="R197">
            <v>1412</v>
          </cell>
          <cell r="S197">
            <v>963</v>
          </cell>
        </row>
        <row r="198">
          <cell r="E198" t="str">
            <v>B26520</v>
          </cell>
          <cell r="F198" t="str">
            <v>85</v>
          </cell>
          <cell r="O198">
            <v>5566</v>
          </cell>
          <cell r="P198">
            <v>25594</v>
          </cell>
          <cell r="Q198">
            <v>20207</v>
          </cell>
          <cell r="R198">
            <v>10130</v>
          </cell>
        </row>
        <row r="199">
          <cell r="E199" t="str">
            <v>B26551</v>
          </cell>
          <cell r="F199" t="str">
            <v>61</v>
          </cell>
          <cell r="G199">
            <v>245</v>
          </cell>
          <cell r="H199">
            <v>443</v>
          </cell>
          <cell r="I199">
            <v>670</v>
          </cell>
          <cell r="K199">
            <v>356</v>
          </cell>
          <cell r="L199">
            <v>1197</v>
          </cell>
          <cell r="M199">
            <v>2879</v>
          </cell>
          <cell r="N199">
            <v>626</v>
          </cell>
          <cell r="O199">
            <v>810</v>
          </cell>
          <cell r="P199">
            <v>1808</v>
          </cell>
          <cell r="Q199">
            <v>1403</v>
          </cell>
          <cell r="R199">
            <v>2444</v>
          </cell>
          <cell r="S199">
            <v>436</v>
          </cell>
        </row>
        <row r="200">
          <cell r="E200" t="str">
            <v>B26552</v>
          </cell>
          <cell r="F200" t="str">
            <v>61</v>
          </cell>
          <cell r="G200">
            <v>132</v>
          </cell>
          <cell r="H200">
            <v>88</v>
          </cell>
          <cell r="I200">
            <v>286</v>
          </cell>
          <cell r="J200">
            <v>130</v>
          </cell>
          <cell r="K200">
            <v>153</v>
          </cell>
          <cell r="L200">
            <v>173</v>
          </cell>
          <cell r="M200">
            <v>688</v>
          </cell>
          <cell r="O200">
            <v>411</v>
          </cell>
          <cell r="P200">
            <v>467</v>
          </cell>
          <cell r="Q200">
            <v>386</v>
          </cell>
          <cell r="R200">
            <v>264</v>
          </cell>
          <cell r="S200">
            <v>109</v>
          </cell>
        </row>
        <row r="201">
          <cell r="E201" t="str">
            <v>B26553</v>
          </cell>
          <cell r="F201" t="str">
            <v>61</v>
          </cell>
          <cell r="H201">
            <v>46</v>
          </cell>
          <cell r="I201">
            <v>145</v>
          </cell>
          <cell r="J201">
            <v>94</v>
          </cell>
          <cell r="K201">
            <v>59</v>
          </cell>
          <cell r="L201">
            <v>269</v>
          </cell>
          <cell r="M201">
            <v>125</v>
          </cell>
          <cell r="N201">
            <v>400</v>
          </cell>
          <cell r="P201">
            <v>99</v>
          </cell>
          <cell r="R201">
            <v>147</v>
          </cell>
        </row>
        <row r="202">
          <cell r="E202" t="str">
            <v>B26554</v>
          </cell>
          <cell r="F202" t="str">
            <v>61</v>
          </cell>
          <cell r="H202">
            <v>159</v>
          </cell>
          <cell r="I202">
            <v>128</v>
          </cell>
          <cell r="K202">
            <v>137</v>
          </cell>
          <cell r="L202">
            <v>116</v>
          </cell>
          <cell r="M202">
            <v>408</v>
          </cell>
          <cell r="P202">
            <v>213</v>
          </cell>
          <cell r="R202">
            <v>349</v>
          </cell>
          <cell r="S202">
            <v>45</v>
          </cell>
        </row>
        <row r="203">
          <cell r="E203" t="str">
            <v>B26555</v>
          </cell>
          <cell r="F203" t="str">
            <v>61</v>
          </cell>
          <cell r="G203">
            <v>163</v>
          </cell>
          <cell r="H203">
            <v>144</v>
          </cell>
          <cell r="I203">
            <v>172</v>
          </cell>
          <cell r="J203">
            <v>263</v>
          </cell>
          <cell r="K203">
            <v>142</v>
          </cell>
          <cell r="L203">
            <v>396</v>
          </cell>
          <cell r="M203">
            <v>893</v>
          </cell>
          <cell r="O203">
            <v>909</v>
          </cell>
          <cell r="P203">
            <v>463</v>
          </cell>
          <cell r="Q203">
            <v>377</v>
          </cell>
          <cell r="R203">
            <v>969</v>
          </cell>
        </row>
        <row r="204">
          <cell r="E204" t="str">
            <v>B26740</v>
          </cell>
          <cell r="F204" t="str">
            <v>59</v>
          </cell>
          <cell r="G204">
            <v>459</v>
          </cell>
          <cell r="H204">
            <v>461</v>
          </cell>
          <cell r="J204">
            <v>1107</v>
          </cell>
          <cell r="L204">
            <v>129</v>
          </cell>
          <cell r="M204">
            <v>575</v>
          </cell>
          <cell r="N204">
            <v>566</v>
          </cell>
          <cell r="O204">
            <v>1264</v>
          </cell>
          <cell r="P204">
            <v>1472</v>
          </cell>
          <cell r="Q204">
            <v>551</v>
          </cell>
          <cell r="R204">
            <v>702</v>
          </cell>
          <cell r="S204">
            <v>621</v>
          </cell>
        </row>
        <row r="205">
          <cell r="E205" t="str">
            <v>B26741</v>
          </cell>
          <cell r="F205" t="str">
            <v>59</v>
          </cell>
          <cell r="G205">
            <v>836</v>
          </cell>
          <cell r="H205">
            <v>439</v>
          </cell>
          <cell r="I205">
            <v>464</v>
          </cell>
          <cell r="J205">
            <v>764</v>
          </cell>
          <cell r="L205">
            <v>528</v>
          </cell>
          <cell r="M205">
            <v>902</v>
          </cell>
          <cell r="N205">
            <v>1399</v>
          </cell>
          <cell r="O205">
            <v>529</v>
          </cell>
          <cell r="P205">
            <v>1276</v>
          </cell>
          <cell r="Q205">
            <v>863</v>
          </cell>
          <cell r="R205">
            <v>1147</v>
          </cell>
          <cell r="S205">
            <v>540</v>
          </cell>
        </row>
        <row r="206">
          <cell r="E206" t="str">
            <v>B26851</v>
          </cell>
          <cell r="F206" t="str">
            <v>59</v>
          </cell>
          <cell r="G206">
            <v>211</v>
          </cell>
          <cell r="H206">
            <v>299</v>
          </cell>
          <cell r="I206">
            <v>231</v>
          </cell>
          <cell r="J206">
            <v>181</v>
          </cell>
          <cell r="L206">
            <v>275</v>
          </cell>
          <cell r="M206">
            <v>379</v>
          </cell>
          <cell r="N206">
            <v>129</v>
          </cell>
          <cell r="O206">
            <v>500</v>
          </cell>
          <cell r="P206">
            <v>252</v>
          </cell>
          <cell r="Q206">
            <v>359</v>
          </cell>
          <cell r="S206">
            <v>505</v>
          </cell>
        </row>
        <row r="207">
          <cell r="E207" t="str">
            <v>B26876</v>
          </cell>
          <cell r="F207" t="str">
            <v>62</v>
          </cell>
          <cell r="I207">
            <v>599</v>
          </cell>
          <cell r="M207">
            <v>239</v>
          </cell>
          <cell r="P207">
            <v>417</v>
          </cell>
          <cell r="S207">
            <v>362</v>
          </cell>
        </row>
        <row r="208">
          <cell r="E208" t="str">
            <v>B26901</v>
          </cell>
          <cell r="F208" t="str">
            <v>82</v>
          </cell>
          <cell r="O208">
            <v>314</v>
          </cell>
          <cell r="Q208">
            <v>418</v>
          </cell>
        </row>
        <row r="209">
          <cell r="E209" t="str">
            <v>B26902</v>
          </cell>
          <cell r="F209" t="str">
            <v>82</v>
          </cell>
          <cell r="G209">
            <v>2055</v>
          </cell>
          <cell r="H209">
            <v>1076</v>
          </cell>
          <cell r="I209">
            <v>1160</v>
          </cell>
          <cell r="J209">
            <v>2159</v>
          </cell>
          <cell r="K209">
            <v>784</v>
          </cell>
          <cell r="L209">
            <v>951</v>
          </cell>
          <cell r="M209">
            <v>1317</v>
          </cell>
          <cell r="N209">
            <v>1953</v>
          </cell>
          <cell r="O209">
            <v>2028</v>
          </cell>
          <cell r="P209">
            <v>743</v>
          </cell>
          <cell r="Q209">
            <v>1943</v>
          </cell>
          <cell r="R209">
            <v>249</v>
          </cell>
          <cell r="S209">
            <v>677</v>
          </cell>
        </row>
        <row r="210">
          <cell r="E210" t="str">
            <v>B26903</v>
          </cell>
          <cell r="F210" t="str">
            <v>82</v>
          </cell>
          <cell r="G210">
            <v>146</v>
          </cell>
          <cell r="H210">
            <v>301</v>
          </cell>
          <cell r="J210">
            <v>548</v>
          </cell>
          <cell r="K210">
            <v>356</v>
          </cell>
          <cell r="L210">
            <v>378</v>
          </cell>
          <cell r="M210">
            <v>457</v>
          </cell>
          <cell r="N210">
            <v>286</v>
          </cell>
          <cell r="O210">
            <v>295</v>
          </cell>
          <cell r="P210">
            <v>298</v>
          </cell>
          <cell r="Q210">
            <v>333</v>
          </cell>
          <cell r="R210">
            <v>274</v>
          </cell>
          <cell r="S210">
            <v>242</v>
          </cell>
        </row>
        <row r="211">
          <cell r="E211" t="str">
            <v>B26904</v>
          </cell>
          <cell r="F211" t="str">
            <v>82</v>
          </cell>
          <cell r="S211">
            <v>888</v>
          </cell>
        </row>
        <row r="212">
          <cell r="E212" t="str">
            <v>B26905</v>
          </cell>
          <cell r="F212" t="str">
            <v>82</v>
          </cell>
          <cell r="G212">
            <v>1107</v>
          </cell>
          <cell r="H212">
            <v>1120</v>
          </cell>
          <cell r="I212">
            <v>488</v>
          </cell>
          <cell r="J212">
            <v>1593</v>
          </cell>
          <cell r="K212">
            <v>777</v>
          </cell>
          <cell r="L212">
            <v>1282</v>
          </cell>
          <cell r="M212">
            <v>683</v>
          </cell>
          <cell r="N212">
            <v>1270</v>
          </cell>
          <cell r="O212">
            <v>453</v>
          </cell>
          <cell r="P212">
            <v>1028</v>
          </cell>
          <cell r="Q212">
            <v>1380</v>
          </cell>
          <cell r="R212">
            <v>677</v>
          </cell>
          <cell r="S212">
            <v>564</v>
          </cell>
        </row>
        <row r="213">
          <cell r="E213" t="str">
            <v>B26906</v>
          </cell>
          <cell r="F213" t="str">
            <v>82</v>
          </cell>
          <cell r="G213">
            <v>1080</v>
          </cell>
          <cell r="H213">
            <v>1939</v>
          </cell>
          <cell r="I213">
            <v>739</v>
          </cell>
          <cell r="J213">
            <v>1555</v>
          </cell>
          <cell r="K213">
            <v>933</v>
          </cell>
          <cell r="L213">
            <v>1688</v>
          </cell>
          <cell r="M213">
            <v>619</v>
          </cell>
          <cell r="N213">
            <v>1449</v>
          </cell>
          <cell r="O213">
            <v>933</v>
          </cell>
          <cell r="P213">
            <v>2223</v>
          </cell>
          <cell r="Q213">
            <v>803</v>
          </cell>
          <cell r="R213">
            <v>805</v>
          </cell>
          <cell r="S213">
            <v>1243</v>
          </cell>
        </row>
        <row r="214">
          <cell r="E214" t="str">
            <v>B26907</v>
          </cell>
          <cell r="F214" t="str">
            <v>82</v>
          </cell>
          <cell r="G214">
            <v>1282</v>
          </cell>
          <cell r="H214">
            <v>1287</v>
          </cell>
          <cell r="I214">
            <v>1961</v>
          </cell>
          <cell r="J214">
            <v>2448</v>
          </cell>
          <cell r="K214">
            <v>852</v>
          </cell>
          <cell r="L214">
            <v>971</v>
          </cell>
          <cell r="M214">
            <v>2628</v>
          </cell>
          <cell r="N214">
            <v>1249</v>
          </cell>
          <cell r="O214">
            <v>2548</v>
          </cell>
          <cell r="P214">
            <v>2425</v>
          </cell>
          <cell r="Q214">
            <v>1803</v>
          </cell>
          <cell r="R214">
            <v>1693</v>
          </cell>
          <cell r="S214">
            <v>2775</v>
          </cell>
        </row>
        <row r="215">
          <cell r="E215" t="str">
            <v>B26908</v>
          </cell>
          <cell r="F215" t="str">
            <v>82</v>
          </cell>
          <cell r="G215">
            <v>402</v>
          </cell>
          <cell r="H215">
            <v>749</v>
          </cell>
          <cell r="I215">
            <v>400</v>
          </cell>
          <cell r="J215">
            <v>419</v>
          </cell>
          <cell r="K215">
            <v>385</v>
          </cell>
          <cell r="L215">
            <v>388</v>
          </cell>
          <cell r="M215">
            <v>445</v>
          </cell>
          <cell r="N215">
            <v>416</v>
          </cell>
          <cell r="O215">
            <v>419</v>
          </cell>
          <cell r="P215">
            <v>1054</v>
          </cell>
          <cell r="R215">
            <v>389</v>
          </cell>
          <cell r="S215">
            <v>463</v>
          </cell>
        </row>
        <row r="216">
          <cell r="E216" t="str">
            <v>B26909</v>
          </cell>
          <cell r="F216" t="str">
            <v>82</v>
          </cell>
          <cell r="G216">
            <v>569</v>
          </cell>
          <cell r="H216">
            <v>1209</v>
          </cell>
          <cell r="I216">
            <v>1356</v>
          </cell>
          <cell r="J216">
            <v>598</v>
          </cell>
          <cell r="K216">
            <v>857</v>
          </cell>
          <cell r="L216">
            <v>1249</v>
          </cell>
          <cell r="M216">
            <v>675</v>
          </cell>
          <cell r="N216">
            <v>733</v>
          </cell>
          <cell r="O216">
            <v>1441</v>
          </cell>
          <cell r="P216">
            <v>1516</v>
          </cell>
          <cell r="Q216">
            <v>663</v>
          </cell>
          <cell r="R216">
            <v>366</v>
          </cell>
          <cell r="S216">
            <v>855</v>
          </cell>
        </row>
        <row r="217">
          <cell r="E217" t="str">
            <v>B26910</v>
          </cell>
          <cell r="F217" t="str">
            <v>82</v>
          </cell>
          <cell r="G217">
            <v>1496</v>
          </cell>
          <cell r="H217">
            <v>1120</v>
          </cell>
          <cell r="I217">
            <v>1144</v>
          </cell>
          <cell r="J217">
            <v>1505</v>
          </cell>
          <cell r="K217">
            <v>868</v>
          </cell>
          <cell r="L217">
            <v>705</v>
          </cell>
          <cell r="M217">
            <v>1218</v>
          </cell>
          <cell r="N217">
            <v>1583</v>
          </cell>
          <cell r="O217">
            <v>733</v>
          </cell>
          <cell r="P217">
            <v>1552</v>
          </cell>
          <cell r="Q217">
            <v>1686</v>
          </cell>
          <cell r="R217">
            <v>777</v>
          </cell>
          <cell r="S217">
            <v>641</v>
          </cell>
        </row>
        <row r="218">
          <cell r="E218" t="str">
            <v>B26911</v>
          </cell>
          <cell r="F218" t="str">
            <v>82</v>
          </cell>
          <cell r="G218">
            <v>2149</v>
          </cell>
          <cell r="H218">
            <v>1868</v>
          </cell>
          <cell r="I218">
            <v>1663</v>
          </cell>
          <cell r="J218">
            <v>1383</v>
          </cell>
          <cell r="K218">
            <v>1270</v>
          </cell>
          <cell r="L218">
            <v>1882</v>
          </cell>
          <cell r="M218">
            <v>1728</v>
          </cell>
          <cell r="N218">
            <v>1014</v>
          </cell>
          <cell r="O218">
            <v>1839</v>
          </cell>
          <cell r="P218">
            <v>2129</v>
          </cell>
          <cell r="Q218">
            <v>594</v>
          </cell>
          <cell r="R218">
            <v>1918</v>
          </cell>
          <cell r="S218">
            <v>1163</v>
          </cell>
        </row>
        <row r="219">
          <cell r="E219" t="str">
            <v>B26912</v>
          </cell>
          <cell r="F219" t="str">
            <v>82</v>
          </cell>
          <cell r="G219">
            <v>4536</v>
          </cell>
          <cell r="H219">
            <v>4338</v>
          </cell>
          <cell r="I219">
            <v>4117</v>
          </cell>
          <cell r="J219">
            <v>3244</v>
          </cell>
          <cell r="K219">
            <v>4054</v>
          </cell>
          <cell r="L219">
            <v>3868</v>
          </cell>
          <cell r="M219">
            <v>4028</v>
          </cell>
          <cell r="N219">
            <v>3290</v>
          </cell>
          <cell r="O219">
            <v>3620</v>
          </cell>
          <cell r="P219">
            <v>3083</v>
          </cell>
          <cell r="Q219">
            <v>4396</v>
          </cell>
          <cell r="R219">
            <v>4097</v>
          </cell>
          <cell r="S219">
            <v>3665</v>
          </cell>
        </row>
        <row r="220">
          <cell r="E220" t="str">
            <v>B26303</v>
          </cell>
          <cell r="F220" t="str">
            <v>59</v>
          </cell>
          <cell r="I220">
            <v>279</v>
          </cell>
          <cell r="K220">
            <v>454</v>
          </cell>
        </row>
        <row r="221">
          <cell r="E221" t="str">
            <v>B26382</v>
          </cell>
          <cell r="F221" t="str">
            <v>59</v>
          </cell>
          <cell r="G221">
            <v>431</v>
          </cell>
          <cell r="J221">
            <v>194</v>
          </cell>
          <cell r="K221">
            <v>224</v>
          </cell>
          <cell r="L221">
            <v>274</v>
          </cell>
          <cell r="R221">
            <v>215</v>
          </cell>
        </row>
        <row r="222">
          <cell r="E222" t="str">
            <v>B26383</v>
          </cell>
          <cell r="F222" t="str">
            <v>59</v>
          </cell>
          <cell r="G222">
            <v>135</v>
          </cell>
          <cell r="H222">
            <v>252</v>
          </cell>
          <cell r="J222">
            <v>495</v>
          </cell>
          <cell r="R222">
            <v>197</v>
          </cell>
        </row>
        <row r="223">
          <cell r="E223" t="str">
            <v>B26701</v>
          </cell>
          <cell r="F223" t="str">
            <v>59</v>
          </cell>
          <cell r="S223">
            <v>729</v>
          </cell>
        </row>
        <row r="224">
          <cell r="E224" t="str">
            <v>B26702</v>
          </cell>
          <cell r="F224" t="str">
            <v>59</v>
          </cell>
          <cell r="S224">
            <v>656</v>
          </cell>
        </row>
        <row r="225">
          <cell r="E225" t="str">
            <v>B26703</v>
          </cell>
          <cell r="F225" t="str">
            <v>59</v>
          </cell>
          <cell r="S225">
            <v>84</v>
          </cell>
        </row>
        <row r="226">
          <cell r="E226" t="str">
            <v>B26704</v>
          </cell>
          <cell r="F226" t="str">
            <v>59</v>
          </cell>
          <cell r="S226">
            <v>442</v>
          </cell>
        </row>
        <row r="227">
          <cell r="E227" t="str">
            <v>B26705</v>
          </cell>
          <cell r="F227" t="str">
            <v>59</v>
          </cell>
          <cell r="S227">
            <v>198</v>
          </cell>
        </row>
        <row r="228">
          <cell r="E228" t="str">
            <v>B26707</v>
          </cell>
          <cell r="F228" t="str">
            <v>59</v>
          </cell>
          <cell r="G228">
            <v>887</v>
          </cell>
        </row>
        <row r="229">
          <cell r="E229" t="str">
            <v>B26708</v>
          </cell>
          <cell r="F229" t="str">
            <v>59</v>
          </cell>
          <cell r="G229">
            <v>728</v>
          </cell>
        </row>
        <row r="230">
          <cell r="E230" t="str">
            <v>B26709</v>
          </cell>
          <cell r="F230" t="str">
            <v>59</v>
          </cell>
          <cell r="G230">
            <v>307</v>
          </cell>
        </row>
        <row r="231">
          <cell r="E231" t="str">
            <v>B26710</v>
          </cell>
          <cell r="F231" t="str">
            <v>59</v>
          </cell>
          <cell r="G231">
            <v>864</v>
          </cell>
        </row>
        <row r="232">
          <cell r="E232" t="str">
            <v>B26711</v>
          </cell>
          <cell r="F232" t="str">
            <v>59</v>
          </cell>
          <cell r="G232">
            <v>660</v>
          </cell>
        </row>
        <row r="233">
          <cell r="E233" t="str">
            <v>B26712</v>
          </cell>
          <cell r="F233" t="str">
            <v>59</v>
          </cell>
          <cell r="G233">
            <v>224</v>
          </cell>
        </row>
        <row r="234">
          <cell r="E234" t="str">
            <v>B26713</v>
          </cell>
          <cell r="F234" t="str">
            <v>59</v>
          </cell>
          <cell r="K234">
            <v>554</v>
          </cell>
        </row>
        <row r="235">
          <cell r="E235" t="str">
            <v>B26714</v>
          </cell>
          <cell r="F235" t="str">
            <v>59</v>
          </cell>
          <cell r="K235">
            <v>426</v>
          </cell>
        </row>
        <row r="236">
          <cell r="E236" t="str">
            <v>B26719</v>
          </cell>
          <cell r="F236" t="str">
            <v>59</v>
          </cell>
          <cell r="O236">
            <v>1117</v>
          </cell>
        </row>
        <row r="237">
          <cell r="E237" t="str">
            <v>B26720</v>
          </cell>
          <cell r="F237" t="str">
            <v>59</v>
          </cell>
          <cell r="O237">
            <v>693</v>
          </cell>
        </row>
        <row r="238">
          <cell r="E238" t="str">
            <v>B26721</v>
          </cell>
          <cell r="F238" t="str">
            <v>59</v>
          </cell>
          <cell r="O238">
            <v>164</v>
          </cell>
        </row>
        <row r="239">
          <cell r="E239" t="str">
            <v>B26724</v>
          </cell>
          <cell r="F239" t="str">
            <v>59</v>
          </cell>
          <cell r="O239">
            <v>407</v>
          </cell>
        </row>
        <row r="240">
          <cell r="E240" t="str">
            <v>B26742</v>
          </cell>
          <cell r="F240" t="str">
            <v>59</v>
          </cell>
          <cell r="G240">
            <v>3559</v>
          </cell>
          <cell r="H240">
            <v>6875</v>
          </cell>
          <cell r="I240">
            <v>1635</v>
          </cell>
          <cell r="J240">
            <v>3510</v>
          </cell>
          <cell r="K240">
            <v>5026</v>
          </cell>
          <cell r="L240">
            <v>1713</v>
          </cell>
          <cell r="N240">
            <v>816</v>
          </cell>
          <cell r="O240">
            <v>4078</v>
          </cell>
          <cell r="P240">
            <v>3171</v>
          </cell>
          <cell r="Q240">
            <v>2817</v>
          </cell>
          <cell r="R240">
            <v>4376</v>
          </cell>
          <cell r="S240">
            <v>1624</v>
          </cell>
        </row>
        <row r="241">
          <cell r="E241" t="str">
            <v>B26743</v>
          </cell>
          <cell r="F241" t="str">
            <v>59</v>
          </cell>
          <cell r="N241">
            <v>498</v>
          </cell>
          <cell r="P241">
            <v>142</v>
          </cell>
          <cell r="Q241">
            <v>164</v>
          </cell>
          <cell r="R241">
            <v>295</v>
          </cell>
        </row>
        <row r="242">
          <cell r="E242" t="str">
            <v>B26744</v>
          </cell>
          <cell r="F242" t="str">
            <v>59</v>
          </cell>
          <cell r="N242">
            <v>496</v>
          </cell>
          <cell r="P242">
            <v>868</v>
          </cell>
          <cell r="Q242">
            <v>545</v>
          </cell>
          <cell r="R242">
            <v>585</v>
          </cell>
        </row>
        <row r="243">
          <cell r="E243" t="str">
            <v>B26803</v>
          </cell>
          <cell r="F243" t="str">
            <v>59</v>
          </cell>
          <cell r="G243">
            <v>180</v>
          </cell>
          <cell r="H243">
            <v>392</v>
          </cell>
          <cell r="I243">
            <v>563</v>
          </cell>
          <cell r="K243">
            <v>307</v>
          </cell>
          <cell r="L243">
            <v>409</v>
          </cell>
          <cell r="M243">
            <v>227</v>
          </cell>
          <cell r="N243">
            <v>55</v>
          </cell>
          <cell r="O243">
            <v>228</v>
          </cell>
          <cell r="Q243">
            <v>245</v>
          </cell>
          <cell r="R243">
            <v>541</v>
          </cell>
          <cell r="S243">
            <v>295</v>
          </cell>
        </row>
        <row r="244">
          <cell r="E244" t="str">
            <v>B26804</v>
          </cell>
          <cell r="F244" t="str">
            <v>59</v>
          </cell>
          <cell r="R244">
            <v>31</v>
          </cell>
        </row>
        <row r="245">
          <cell r="E245" t="str">
            <v>B26806</v>
          </cell>
          <cell r="F245" t="str">
            <v>59</v>
          </cell>
          <cell r="R245">
            <v>43</v>
          </cell>
        </row>
        <row r="246">
          <cell r="E246" t="str">
            <v>B26570</v>
          </cell>
          <cell r="F246" t="str">
            <v>60</v>
          </cell>
          <cell r="H246">
            <v>202</v>
          </cell>
          <cell r="I246">
            <v>99</v>
          </cell>
          <cell r="J246">
            <v>978</v>
          </cell>
          <cell r="K246">
            <v>3763</v>
          </cell>
          <cell r="M246">
            <v>212</v>
          </cell>
          <cell r="N246">
            <v>258</v>
          </cell>
          <cell r="O246">
            <v>1205</v>
          </cell>
          <cell r="P246">
            <v>960</v>
          </cell>
          <cell r="Q246">
            <v>1198</v>
          </cell>
          <cell r="S246">
            <v>92</v>
          </cell>
        </row>
        <row r="247">
          <cell r="E247" t="str">
            <v>B26571</v>
          </cell>
          <cell r="F247" t="str">
            <v>60</v>
          </cell>
          <cell r="P247">
            <v>152</v>
          </cell>
          <cell r="Q247">
            <v>105</v>
          </cell>
        </row>
        <row r="248">
          <cell r="E248" t="str">
            <v>B26572</v>
          </cell>
          <cell r="F248" t="str">
            <v>60</v>
          </cell>
          <cell r="P248">
            <v>237</v>
          </cell>
          <cell r="R248">
            <v>193</v>
          </cell>
        </row>
        <row r="249">
          <cell r="E249" t="str">
            <v>B26573</v>
          </cell>
          <cell r="F249" t="str">
            <v>60</v>
          </cell>
          <cell r="P249">
            <v>138</v>
          </cell>
          <cell r="Q249">
            <v>104</v>
          </cell>
        </row>
        <row r="250">
          <cell r="E250" t="str">
            <v>B19213</v>
          </cell>
          <cell r="F250" t="str">
            <v>61</v>
          </cell>
          <cell r="Q250">
            <v>1278</v>
          </cell>
        </row>
        <row r="251">
          <cell r="E251" t="str">
            <v>B26651</v>
          </cell>
          <cell r="F251" t="str">
            <v>65</v>
          </cell>
          <cell r="G251">
            <v>2914</v>
          </cell>
          <cell r="H251">
            <v>4162</v>
          </cell>
          <cell r="I251">
            <v>3562</v>
          </cell>
          <cell r="J251">
            <v>2135</v>
          </cell>
          <cell r="K251">
            <v>2061</v>
          </cell>
          <cell r="L251">
            <v>3819</v>
          </cell>
          <cell r="M251">
            <v>5306</v>
          </cell>
          <cell r="O251">
            <v>3785</v>
          </cell>
          <cell r="P251">
            <v>4957</v>
          </cell>
          <cell r="Q251">
            <v>2416</v>
          </cell>
          <cell r="S251">
            <v>547</v>
          </cell>
        </row>
        <row r="252">
          <cell r="E252" t="str">
            <v>B26652</v>
          </cell>
          <cell r="F252" t="str">
            <v>65</v>
          </cell>
          <cell r="G252">
            <v>3014</v>
          </cell>
          <cell r="H252">
            <v>2830</v>
          </cell>
          <cell r="I252">
            <v>3609</v>
          </cell>
          <cell r="J252">
            <v>2168</v>
          </cell>
          <cell r="K252">
            <v>1668</v>
          </cell>
          <cell r="L252">
            <v>3278</v>
          </cell>
          <cell r="M252">
            <v>5380</v>
          </cell>
          <cell r="O252">
            <v>4986</v>
          </cell>
          <cell r="P252">
            <v>5888</v>
          </cell>
          <cell r="Q252">
            <v>5721</v>
          </cell>
          <cell r="R252">
            <v>893</v>
          </cell>
        </row>
        <row r="253">
          <cell r="E253" t="str">
            <v>B26653</v>
          </cell>
          <cell r="F253" t="str">
            <v>65</v>
          </cell>
          <cell r="N253">
            <v>1387</v>
          </cell>
          <cell r="O253">
            <v>2109</v>
          </cell>
          <cell r="P253">
            <v>838</v>
          </cell>
          <cell r="Q253">
            <v>1343</v>
          </cell>
        </row>
        <row r="254">
          <cell r="E254" t="str">
            <v>B26654</v>
          </cell>
          <cell r="F254" t="str">
            <v>65</v>
          </cell>
          <cell r="N254">
            <v>729</v>
          </cell>
          <cell r="O254">
            <v>2417</v>
          </cell>
          <cell r="P254">
            <v>1009</v>
          </cell>
          <cell r="Q254">
            <v>3068</v>
          </cell>
        </row>
        <row r="255">
          <cell r="E255" t="str">
            <v>B26655</v>
          </cell>
          <cell r="F255" t="str">
            <v>65</v>
          </cell>
          <cell r="N255">
            <v>743</v>
          </cell>
          <cell r="P255">
            <v>758</v>
          </cell>
        </row>
        <row r="256">
          <cell r="E256" t="str">
            <v>B26751</v>
          </cell>
          <cell r="F256" t="str">
            <v>69</v>
          </cell>
          <cell r="G256">
            <v>168</v>
          </cell>
          <cell r="H256">
            <v>184</v>
          </cell>
          <cell r="J256">
            <v>151</v>
          </cell>
          <cell r="K256">
            <v>450</v>
          </cell>
          <cell r="M256">
            <v>198</v>
          </cell>
          <cell r="N256">
            <v>207</v>
          </cell>
          <cell r="O256">
            <v>321</v>
          </cell>
          <cell r="Q256">
            <v>349</v>
          </cell>
          <cell r="S256">
            <v>182</v>
          </cell>
        </row>
        <row r="257">
          <cell r="E257" t="str">
            <v>B26752</v>
          </cell>
          <cell r="F257" t="str">
            <v>69</v>
          </cell>
          <cell r="G257">
            <v>154</v>
          </cell>
          <cell r="I257">
            <v>181</v>
          </cell>
          <cell r="K257">
            <v>222</v>
          </cell>
          <cell r="N257">
            <v>260</v>
          </cell>
          <cell r="Q257">
            <v>241</v>
          </cell>
          <cell r="S257">
            <v>101</v>
          </cell>
        </row>
        <row r="258">
          <cell r="E258" t="str">
            <v>B26753</v>
          </cell>
          <cell r="F258" t="str">
            <v>69</v>
          </cell>
          <cell r="G258">
            <v>110</v>
          </cell>
          <cell r="H258">
            <v>185</v>
          </cell>
          <cell r="K258">
            <v>332</v>
          </cell>
          <cell r="M258">
            <v>170</v>
          </cell>
          <cell r="N258">
            <v>155</v>
          </cell>
          <cell r="O258">
            <v>157</v>
          </cell>
          <cell r="P258">
            <v>217</v>
          </cell>
          <cell r="R258">
            <v>158</v>
          </cell>
        </row>
        <row r="259">
          <cell r="E259" t="str">
            <v>B26913</v>
          </cell>
          <cell r="F259" t="str">
            <v>82</v>
          </cell>
          <cell r="H259">
            <v>138</v>
          </cell>
        </row>
        <row r="260">
          <cell r="E260" t="str">
            <v>B26512</v>
          </cell>
          <cell r="F260" t="str">
            <v>85</v>
          </cell>
          <cell r="P260">
            <v>2247</v>
          </cell>
          <cell r="R260">
            <v>444</v>
          </cell>
        </row>
      </sheetData>
      <sheetData sheetId="13">
        <row r="5">
          <cell r="B5" t="str">
            <v>B19348</v>
          </cell>
          <cell r="C5" t="str">
            <v>69</v>
          </cell>
          <cell r="D5">
            <v>202</v>
          </cell>
          <cell r="E5">
            <v>304</v>
          </cell>
          <cell r="F5">
            <v>321</v>
          </cell>
          <cell r="G5">
            <v>385</v>
          </cell>
          <cell r="H5">
            <v>342</v>
          </cell>
          <cell r="I5">
            <v>333</v>
          </cell>
          <cell r="J5">
            <v>290</v>
          </cell>
          <cell r="K5">
            <v>257</v>
          </cell>
          <cell r="L5">
            <v>216</v>
          </cell>
          <cell r="M5">
            <v>151</v>
          </cell>
          <cell r="N5">
            <v>153</v>
          </cell>
          <cell r="O5">
            <v>152</v>
          </cell>
          <cell r="P5">
            <v>202</v>
          </cell>
        </row>
        <row r="6">
          <cell r="B6" t="str">
            <v>B19352</v>
          </cell>
          <cell r="C6" t="str">
            <v>69</v>
          </cell>
          <cell r="D6">
            <v>189</v>
          </cell>
          <cell r="E6">
            <v>218</v>
          </cell>
          <cell r="F6">
            <v>213</v>
          </cell>
          <cell r="G6">
            <v>263</v>
          </cell>
          <cell r="H6">
            <v>222</v>
          </cell>
          <cell r="I6">
            <v>220</v>
          </cell>
          <cell r="J6">
            <v>189</v>
          </cell>
          <cell r="K6">
            <v>177</v>
          </cell>
          <cell r="L6">
            <v>205</v>
          </cell>
          <cell r="M6">
            <v>176</v>
          </cell>
          <cell r="N6">
            <v>160</v>
          </cell>
          <cell r="O6">
            <v>164</v>
          </cell>
          <cell r="P6">
            <v>273</v>
          </cell>
        </row>
        <row r="7">
          <cell r="B7" t="str">
            <v>B19366</v>
          </cell>
          <cell r="C7" t="str">
            <v>69</v>
          </cell>
          <cell r="D7">
            <v>1395</v>
          </cell>
          <cell r="E7">
            <v>5498</v>
          </cell>
          <cell r="F7">
            <v>7045</v>
          </cell>
          <cell r="G7">
            <v>7356</v>
          </cell>
          <cell r="H7">
            <v>5634</v>
          </cell>
          <cell r="I7">
            <v>4005</v>
          </cell>
          <cell r="J7">
            <v>3232</v>
          </cell>
          <cell r="K7">
            <v>2426</v>
          </cell>
          <cell r="L7">
            <v>1855</v>
          </cell>
          <cell r="M7">
            <v>1530</v>
          </cell>
          <cell r="N7">
            <v>856</v>
          </cell>
          <cell r="O7">
            <v>860</v>
          </cell>
          <cell r="P7">
            <v>999</v>
          </cell>
        </row>
        <row r="8">
          <cell r="B8" t="str">
            <v>B19374</v>
          </cell>
          <cell r="C8" t="str">
            <v>69</v>
          </cell>
          <cell r="D8">
            <v>624</v>
          </cell>
          <cell r="E8">
            <v>836</v>
          </cell>
          <cell r="F8">
            <v>674</v>
          </cell>
          <cell r="G8">
            <v>841</v>
          </cell>
          <cell r="H8">
            <v>910</v>
          </cell>
          <cell r="I8">
            <v>740</v>
          </cell>
          <cell r="J8">
            <v>728</v>
          </cell>
          <cell r="K8">
            <v>917</v>
          </cell>
          <cell r="L8">
            <v>806</v>
          </cell>
          <cell r="M8">
            <v>782</v>
          </cell>
          <cell r="N8">
            <v>684</v>
          </cell>
          <cell r="O8">
            <v>491</v>
          </cell>
          <cell r="P8">
            <v>599</v>
          </cell>
        </row>
        <row r="9">
          <cell r="B9" t="str">
            <v>B19376</v>
          </cell>
          <cell r="C9" t="str">
            <v>69</v>
          </cell>
          <cell r="D9">
            <v>254</v>
          </cell>
          <cell r="E9">
            <v>260</v>
          </cell>
          <cell r="F9">
            <v>283</v>
          </cell>
          <cell r="G9">
            <v>287</v>
          </cell>
          <cell r="H9">
            <v>184</v>
          </cell>
          <cell r="I9">
            <v>257</v>
          </cell>
          <cell r="J9">
            <v>148</v>
          </cell>
          <cell r="K9">
            <v>166</v>
          </cell>
          <cell r="L9">
            <v>136</v>
          </cell>
          <cell r="M9">
            <v>139</v>
          </cell>
          <cell r="N9">
            <v>120</v>
          </cell>
          <cell r="O9">
            <v>165</v>
          </cell>
          <cell r="P9">
            <v>277</v>
          </cell>
        </row>
        <row r="10">
          <cell r="B10" t="str">
            <v>B19377</v>
          </cell>
          <cell r="C10" t="str">
            <v>69</v>
          </cell>
          <cell r="D10">
            <v>1492</v>
          </cell>
          <cell r="E10">
            <v>1232</v>
          </cell>
          <cell r="F10">
            <v>1373</v>
          </cell>
          <cell r="G10">
            <v>1416</v>
          </cell>
          <cell r="H10">
            <v>1428</v>
          </cell>
          <cell r="I10">
            <v>1478</v>
          </cell>
          <cell r="J10">
            <v>1094</v>
          </cell>
          <cell r="K10">
            <v>1300</v>
          </cell>
          <cell r="L10">
            <v>1406</v>
          </cell>
          <cell r="M10">
            <v>1304</v>
          </cell>
          <cell r="N10">
            <v>1244</v>
          </cell>
          <cell r="O10">
            <v>995</v>
          </cell>
          <cell r="P10">
            <v>1228</v>
          </cell>
        </row>
        <row r="11">
          <cell r="B11" t="str">
            <v>B19384</v>
          </cell>
          <cell r="C11" t="str">
            <v>69</v>
          </cell>
          <cell r="D11">
            <v>140</v>
          </cell>
          <cell r="E11">
            <v>175</v>
          </cell>
          <cell r="F11">
            <v>166</v>
          </cell>
          <cell r="G11">
            <v>129</v>
          </cell>
          <cell r="H11">
            <v>41</v>
          </cell>
          <cell r="I11">
            <v>202</v>
          </cell>
          <cell r="J11">
            <v>124</v>
          </cell>
          <cell r="K11">
            <v>112</v>
          </cell>
          <cell r="L11">
            <v>77</v>
          </cell>
          <cell r="M11">
            <v>198</v>
          </cell>
          <cell r="N11">
            <v>76</v>
          </cell>
          <cell r="O11">
            <v>72</v>
          </cell>
          <cell r="P11">
            <v>78</v>
          </cell>
        </row>
        <row r="12">
          <cell r="B12" t="str">
            <v>B19385</v>
          </cell>
          <cell r="C12" t="str">
            <v>69</v>
          </cell>
          <cell r="D12">
            <v>200</v>
          </cell>
          <cell r="E12">
            <v>82</v>
          </cell>
          <cell r="F12">
            <v>71</v>
          </cell>
          <cell r="G12">
            <v>199</v>
          </cell>
          <cell r="H12">
            <v>68</v>
          </cell>
          <cell r="I12">
            <v>116</v>
          </cell>
          <cell r="J12">
            <v>140</v>
          </cell>
          <cell r="K12">
            <v>169</v>
          </cell>
          <cell r="L12">
            <v>195</v>
          </cell>
          <cell r="M12">
            <v>112</v>
          </cell>
          <cell r="N12">
            <v>113</v>
          </cell>
          <cell r="O12">
            <v>73</v>
          </cell>
          <cell r="P12">
            <v>163</v>
          </cell>
        </row>
        <row r="13">
          <cell r="B13" t="str">
            <v>B19414</v>
          </cell>
          <cell r="C13" t="str">
            <v>69</v>
          </cell>
          <cell r="D13">
            <v>223</v>
          </cell>
          <cell r="E13">
            <v>213</v>
          </cell>
          <cell r="F13">
            <v>213</v>
          </cell>
          <cell r="G13">
            <v>96</v>
          </cell>
          <cell r="H13">
            <v>91</v>
          </cell>
          <cell r="I13">
            <v>251</v>
          </cell>
          <cell r="J13">
            <v>115</v>
          </cell>
          <cell r="K13">
            <v>214</v>
          </cell>
          <cell r="L13">
            <v>123</v>
          </cell>
          <cell r="M13">
            <v>121</v>
          </cell>
          <cell r="N13">
            <v>208</v>
          </cell>
          <cell r="O13">
            <v>81</v>
          </cell>
          <cell r="P13">
            <v>213</v>
          </cell>
        </row>
        <row r="14">
          <cell r="B14" t="str">
            <v>B19415</v>
          </cell>
          <cell r="C14" t="str">
            <v>69</v>
          </cell>
          <cell r="D14">
            <v>385</v>
          </cell>
          <cell r="E14">
            <v>473</v>
          </cell>
          <cell r="F14">
            <v>473</v>
          </cell>
          <cell r="G14">
            <v>375</v>
          </cell>
          <cell r="H14">
            <v>434</v>
          </cell>
          <cell r="I14">
            <v>443</v>
          </cell>
          <cell r="J14">
            <v>255</v>
          </cell>
          <cell r="K14">
            <v>403</v>
          </cell>
          <cell r="L14">
            <v>396</v>
          </cell>
          <cell r="M14">
            <v>345</v>
          </cell>
          <cell r="N14">
            <v>431</v>
          </cell>
          <cell r="O14">
            <v>184</v>
          </cell>
          <cell r="P14">
            <v>268</v>
          </cell>
        </row>
        <row r="15">
          <cell r="B15" t="str">
            <v>B19416</v>
          </cell>
          <cell r="C15" t="str">
            <v>69</v>
          </cell>
          <cell r="D15">
            <v>279</v>
          </cell>
          <cell r="E15">
            <v>492</v>
          </cell>
          <cell r="F15">
            <v>319</v>
          </cell>
          <cell r="G15">
            <v>401</v>
          </cell>
          <cell r="H15">
            <v>278</v>
          </cell>
          <cell r="I15">
            <v>312</v>
          </cell>
          <cell r="J15">
            <v>273</v>
          </cell>
          <cell r="K15">
            <v>177</v>
          </cell>
          <cell r="L15">
            <v>256</v>
          </cell>
          <cell r="M15">
            <v>515</v>
          </cell>
          <cell r="N15">
            <v>332</v>
          </cell>
          <cell r="O15">
            <v>107</v>
          </cell>
          <cell r="P15">
            <v>349</v>
          </cell>
        </row>
        <row r="16">
          <cell r="B16" t="str">
            <v>B19451</v>
          </cell>
          <cell r="C16" t="str">
            <v>69</v>
          </cell>
          <cell r="D16">
            <v>212</v>
          </cell>
          <cell r="E16">
            <v>128</v>
          </cell>
          <cell r="F16">
            <v>242</v>
          </cell>
          <cell r="G16">
            <v>226</v>
          </cell>
          <cell r="H16">
            <v>118</v>
          </cell>
          <cell r="I16">
            <v>212</v>
          </cell>
          <cell r="J16">
            <v>210</v>
          </cell>
          <cell r="K16">
            <v>173</v>
          </cell>
          <cell r="L16">
            <v>121</v>
          </cell>
          <cell r="M16">
            <v>165</v>
          </cell>
          <cell r="N16">
            <v>150</v>
          </cell>
          <cell r="O16">
            <v>78</v>
          </cell>
          <cell r="P16">
            <v>210</v>
          </cell>
        </row>
        <row r="17">
          <cell r="B17" t="str">
            <v>B19452</v>
          </cell>
          <cell r="C17" t="str">
            <v>69</v>
          </cell>
          <cell r="D17">
            <v>610</v>
          </cell>
          <cell r="E17">
            <v>338</v>
          </cell>
          <cell r="F17">
            <v>383</v>
          </cell>
          <cell r="G17">
            <v>441</v>
          </cell>
          <cell r="H17">
            <v>303</v>
          </cell>
          <cell r="I17">
            <v>513</v>
          </cell>
          <cell r="J17">
            <v>427</v>
          </cell>
          <cell r="K17">
            <v>375</v>
          </cell>
          <cell r="L17">
            <v>437</v>
          </cell>
          <cell r="M17">
            <v>461</v>
          </cell>
          <cell r="N17">
            <v>411</v>
          </cell>
          <cell r="O17">
            <v>171</v>
          </cell>
          <cell r="P17">
            <v>304</v>
          </cell>
        </row>
        <row r="18">
          <cell r="B18" t="str">
            <v>B19453</v>
          </cell>
          <cell r="C18" t="str">
            <v>69</v>
          </cell>
          <cell r="D18">
            <v>590</v>
          </cell>
          <cell r="E18">
            <v>624</v>
          </cell>
          <cell r="F18">
            <v>697</v>
          </cell>
          <cell r="G18">
            <v>785</v>
          </cell>
          <cell r="H18">
            <v>739</v>
          </cell>
          <cell r="I18">
            <v>711</v>
          </cell>
          <cell r="J18">
            <v>647</v>
          </cell>
          <cell r="K18">
            <v>792</v>
          </cell>
          <cell r="L18">
            <v>574</v>
          </cell>
          <cell r="M18">
            <v>734</v>
          </cell>
          <cell r="N18">
            <v>563</v>
          </cell>
          <cell r="O18">
            <v>449</v>
          </cell>
          <cell r="P18">
            <v>578</v>
          </cell>
        </row>
        <row r="19">
          <cell r="B19" t="str">
            <v>B19456</v>
          </cell>
          <cell r="C19" t="str">
            <v>69</v>
          </cell>
          <cell r="D19">
            <v>99</v>
          </cell>
          <cell r="E19">
            <v>84</v>
          </cell>
          <cell r="F19">
            <v>75</v>
          </cell>
          <cell r="G19">
            <v>101</v>
          </cell>
          <cell r="H19">
            <v>75</v>
          </cell>
          <cell r="I19">
            <v>91</v>
          </cell>
          <cell r="J19">
            <v>44</v>
          </cell>
          <cell r="L19">
            <v>74</v>
          </cell>
          <cell r="M19">
            <v>68</v>
          </cell>
          <cell r="N19">
            <v>73</v>
          </cell>
          <cell r="O19">
            <v>54</v>
          </cell>
          <cell r="P19">
            <v>139</v>
          </cell>
        </row>
        <row r="20">
          <cell r="B20" t="str">
            <v>B19575</v>
          </cell>
          <cell r="C20" t="str">
            <v>69</v>
          </cell>
          <cell r="D20">
            <v>364</v>
          </cell>
          <cell r="E20">
            <v>366</v>
          </cell>
          <cell r="F20">
            <v>338</v>
          </cell>
          <cell r="G20">
            <v>412</v>
          </cell>
          <cell r="H20">
            <v>321</v>
          </cell>
          <cell r="I20">
            <v>345</v>
          </cell>
          <cell r="J20">
            <v>381</v>
          </cell>
          <cell r="K20">
            <v>331</v>
          </cell>
          <cell r="L20">
            <v>270</v>
          </cell>
          <cell r="M20">
            <v>264</v>
          </cell>
          <cell r="N20">
            <v>236</v>
          </cell>
          <cell r="O20">
            <v>278</v>
          </cell>
          <cell r="P20">
            <v>331</v>
          </cell>
        </row>
        <row r="21">
          <cell r="B21" t="str">
            <v>B19576</v>
          </cell>
          <cell r="C21" t="str">
            <v>69</v>
          </cell>
          <cell r="D21">
            <v>393</v>
          </cell>
          <cell r="E21">
            <v>427</v>
          </cell>
          <cell r="F21">
            <v>319</v>
          </cell>
          <cell r="G21">
            <v>399</v>
          </cell>
          <cell r="H21">
            <v>374</v>
          </cell>
          <cell r="I21">
            <v>359</v>
          </cell>
          <cell r="J21">
            <v>389</v>
          </cell>
          <cell r="K21">
            <v>342</v>
          </cell>
          <cell r="L21">
            <v>324</v>
          </cell>
          <cell r="M21">
            <v>322</v>
          </cell>
          <cell r="N21">
            <v>307</v>
          </cell>
          <cell r="O21">
            <v>300</v>
          </cell>
          <cell r="P21">
            <v>388</v>
          </cell>
        </row>
        <row r="22">
          <cell r="B22" t="str">
            <v>B19577</v>
          </cell>
          <cell r="C22" t="str">
            <v>69</v>
          </cell>
          <cell r="D22">
            <v>182</v>
          </cell>
          <cell r="E22">
            <v>279</v>
          </cell>
          <cell r="F22">
            <v>214</v>
          </cell>
          <cell r="G22">
            <v>271</v>
          </cell>
          <cell r="H22">
            <v>210</v>
          </cell>
          <cell r="I22">
            <v>210</v>
          </cell>
          <cell r="J22">
            <v>240</v>
          </cell>
          <cell r="K22">
            <v>189</v>
          </cell>
          <cell r="L22">
            <v>195</v>
          </cell>
          <cell r="M22">
            <v>168</v>
          </cell>
          <cell r="N22">
            <v>143</v>
          </cell>
          <cell r="O22">
            <v>172</v>
          </cell>
          <cell r="P22">
            <v>246</v>
          </cell>
        </row>
        <row r="23">
          <cell r="B23" t="str">
            <v>B19585</v>
          </cell>
          <cell r="C23" t="str">
            <v>69</v>
          </cell>
          <cell r="D23">
            <v>1515</v>
          </cell>
          <cell r="E23">
            <v>1098</v>
          </cell>
          <cell r="F23">
            <v>1099</v>
          </cell>
          <cell r="G23">
            <v>1946</v>
          </cell>
          <cell r="H23">
            <v>1277</v>
          </cell>
          <cell r="I23">
            <v>957</v>
          </cell>
          <cell r="J23">
            <v>960</v>
          </cell>
          <cell r="K23">
            <v>1022</v>
          </cell>
          <cell r="L23">
            <v>1080</v>
          </cell>
          <cell r="M23">
            <v>1139</v>
          </cell>
          <cell r="N23">
            <v>1002</v>
          </cell>
          <cell r="O23">
            <v>705</v>
          </cell>
          <cell r="P23">
            <v>1180</v>
          </cell>
        </row>
        <row r="24">
          <cell r="B24" t="str">
            <v>B19586</v>
          </cell>
          <cell r="C24" t="str">
            <v>69</v>
          </cell>
          <cell r="D24">
            <v>1431</v>
          </cell>
          <cell r="E24">
            <v>1192</v>
          </cell>
          <cell r="F24">
            <v>1026</v>
          </cell>
          <cell r="G24">
            <v>1766</v>
          </cell>
          <cell r="H24">
            <v>1320</v>
          </cell>
          <cell r="I24">
            <v>1051</v>
          </cell>
          <cell r="J24">
            <v>1078</v>
          </cell>
          <cell r="K24">
            <v>902</v>
          </cell>
          <cell r="L24">
            <v>1066</v>
          </cell>
          <cell r="M24">
            <v>1010</v>
          </cell>
          <cell r="N24">
            <v>915</v>
          </cell>
          <cell r="O24">
            <v>616</v>
          </cell>
          <cell r="P24">
            <v>1166</v>
          </cell>
        </row>
        <row r="25">
          <cell r="B25" t="str">
            <v>B19587</v>
          </cell>
          <cell r="C25" t="str">
            <v>69</v>
          </cell>
          <cell r="D25">
            <v>1085</v>
          </cell>
          <cell r="E25">
            <v>969</v>
          </cell>
          <cell r="F25">
            <v>792</v>
          </cell>
          <cell r="G25">
            <v>1764</v>
          </cell>
          <cell r="H25">
            <v>981</v>
          </cell>
          <cell r="I25">
            <v>710</v>
          </cell>
          <cell r="J25">
            <v>781</v>
          </cell>
          <cell r="K25">
            <v>769</v>
          </cell>
          <cell r="L25">
            <v>927</v>
          </cell>
          <cell r="M25">
            <v>899</v>
          </cell>
          <cell r="N25">
            <v>742</v>
          </cell>
          <cell r="O25">
            <v>537</v>
          </cell>
          <cell r="P25">
            <v>934</v>
          </cell>
        </row>
        <row r="26">
          <cell r="B26" t="str">
            <v>B19802</v>
          </cell>
          <cell r="C26" t="str">
            <v>69</v>
          </cell>
          <cell r="D26">
            <v>1766</v>
          </cell>
          <cell r="E26">
            <v>1660</v>
          </cell>
          <cell r="F26">
            <v>1486</v>
          </cell>
          <cell r="G26">
            <v>2334</v>
          </cell>
          <cell r="H26">
            <v>1437</v>
          </cell>
          <cell r="I26">
            <v>1675</v>
          </cell>
          <cell r="J26">
            <v>1517</v>
          </cell>
          <cell r="K26">
            <v>1509</v>
          </cell>
          <cell r="L26">
            <v>1300</v>
          </cell>
          <cell r="M26">
            <v>1462</v>
          </cell>
          <cell r="N26">
            <v>1234</v>
          </cell>
          <cell r="O26">
            <v>1011</v>
          </cell>
          <cell r="P26">
            <v>1588</v>
          </cell>
        </row>
        <row r="27">
          <cell r="B27" t="str">
            <v>B19832</v>
          </cell>
          <cell r="C27" t="str">
            <v>69</v>
          </cell>
          <cell r="D27">
            <v>417</v>
          </cell>
          <cell r="E27">
            <v>344</v>
          </cell>
          <cell r="F27">
            <v>367</v>
          </cell>
          <cell r="G27">
            <v>534</v>
          </cell>
          <cell r="H27">
            <v>321</v>
          </cell>
          <cell r="I27">
            <v>376</v>
          </cell>
          <cell r="J27">
            <v>354</v>
          </cell>
          <cell r="K27">
            <v>403</v>
          </cell>
          <cell r="L27">
            <v>325</v>
          </cell>
          <cell r="M27">
            <v>343</v>
          </cell>
          <cell r="N27">
            <v>297</v>
          </cell>
          <cell r="O27">
            <v>203</v>
          </cell>
          <cell r="P27">
            <v>325</v>
          </cell>
        </row>
        <row r="28">
          <cell r="B28" t="str">
            <v>B19842</v>
          </cell>
          <cell r="C28" t="str">
            <v>69</v>
          </cell>
          <cell r="D28">
            <v>441</v>
          </cell>
          <cell r="E28">
            <v>311</v>
          </cell>
          <cell r="F28">
            <v>253</v>
          </cell>
          <cell r="G28">
            <v>492</v>
          </cell>
          <cell r="H28">
            <v>310</v>
          </cell>
          <cell r="I28">
            <v>183</v>
          </cell>
          <cell r="J28">
            <v>246</v>
          </cell>
          <cell r="K28">
            <v>222</v>
          </cell>
          <cell r="L28">
            <v>304</v>
          </cell>
          <cell r="M28">
            <v>378</v>
          </cell>
          <cell r="N28">
            <v>249</v>
          </cell>
          <cell r="O28">
            <v>201</v>
          </cell>
          <cell r="P28">
            <v>303</v>
          </cell>
        </row>
        <row r="29">
          <cell r="B29" t="str">
            <v>B19852</v>
          </cell>
          <cell r="C29" t="str">
            <v>69</v>
          </cell>
          <cell r="D29">
            <v>273</v>
          </cell>
          <cell r="E29">
            <v>178</v>
          </cell>
          <cell r="F29">
            <v>164</v>
          </cell>
          <cell r="G29">
            <v>328</v>
          </cell>
          <cell r="H29">
            <v>195</v>
          </cell>
          <cell r="I29">
            <v>197</v>
          </cell>
          <cell r="J29">
            <v>184</v>
          </cell>
          <cell r="K29">
            <v>266</v>
          </cell>
          <cell r="L29">
            <v>208</v>
          </cell>
          <cell r="M29">
            <v>286</v>
          </cell>
          <cell r="N29">
            <v>144</v>
          </cell>
          <cell r="O29">
            <v>151</v>
          </cell>
          <cell r="P29">
            <v>167</v>
          </cell>
        </row>
        <row r="30">
          <cell r="B30" t="str">
            <v>B19862</v>
          </cell>
          <cell r="C30" t="str">
            <v>69</v>
          </cell>
          <cell r="D30">
            <v>1463</v>
          </cell>
          <cell r="E30">
            <v>1472</v>
          </cell>
          <cell r="F30">
            <v>1188</v>
          </cell>
          <cell r="G30">
            <v>1938</v>
          </cell>
          <cell r="H30">
            <v>1231</v>
          </cell>
          <cell r="I30">
            <v>1198</v>
          </cell>
          <cell r="J30">
            <v>1322</v>
          </cell>
          <cell r="K30">
            <v>1248</v>
          </cell>
          <cell r="L30">
            <v>1255</v>
          </cell>
          <cell r="M30">
            <v>1363</v>
          </cell>
          <cell r="N30">
            <v>1181</v>
          </cell>
          <cell r="O30">
            <v>727</v>
          </cell>
          <cell r="P30">
            <v>1359</v>
          </cell>
        </row>
        <row r="31">
          <cell r="B31" t="str">
            <v>B19872</v>
          </cell>
          <cell r="C31" t="str">
            <v>69</v>
          </cell>
          <cell r="D31">
            <v>1213</v>
          </cell>
          <cell r="E31">
            <v>1025</v>
          </cell>
          <cell r="F31">
            <v>898</v>
          </cell>
          <cell r="G31">
            <v>1534</v>
          </cell>
          <cell r="H31">
            <v>982</v>
          </cell>
          <cell r="I31">
            <v>969</v>
          </cell>
          <cell r="J31">
            <v>1033</v>
          </cell>
          <cell r="K31">
            <v>1013</v>
          </cell>
          <cell r="L31">
            <v>847</v>
          </cell>
          <cell r="M31">
            <v>970</v>
          </cell>
          <cell r="N31">
            <v>836</v>
          </cell>
          <cell r="O31">
            <v>611</v>
          </cell>
          <cell r="P31">
            <v>997</v>
          </cell>
        </row>
        <row r="32">
          <cell r="B32" t="str">
            <v>B19882</v>
          </cell>
          <cell r="C32" t="str">
            <v>69</v>
          </cell>
          <cell r="D32">
            <v>1462</v>
          </cell>
          <cell r="E32">
            <v>1227</v>
          </cell>
          <cell r="F32">
            <v>1144</v>
          </cell>
          <cell r="G32">
            <v>2069</v>
          </cell>
          <cell r="H32">
            <v>1151</v>
          </cell>
          <cell r="I32">
            <v>1243</v>
          </cell>
          <cell r="J32">
            <v>1168</v>
          </cell>
          <cell r="K32">
            <v>1279</v>
          </cell>
          <cell r="L32">
            <v>1075</v>
          </cell>
          <cell r="M32">
            <v>1205</v>
          </cell>
          <cell r="N32">
            <v>1150</v>
          </cell>
          <cell r="O32">
            <v>743</v>
          </cell>
          <cell r="P32">
            <v>1315</v>
          </cell>
        </row>
        <row r="33">
          <cell r="B33" t="str">
            <v>B21001</v>
          </cell>
          <cell r="C33" t="str">
            <v>59</v>
          </cell>
          <cell r="D33">
            <v>1799</v>
          </cell>
          <cell r="E33">
            <v>-19</v>
          </cell>
          <cell r="F33">
            <v>2173</v>
          </cell>
          <cell r="G33">
            <v>2398</v>
          </cell>
          <cell r="H33">
            <v>1569</v>
          </cell>
          <cell r="I33">
            <v>2948</v>
          </cell>
          <cell r="J33">
            <v>2457</v>
          </cell>
          <cell r="K33">
            <v>2590</v>
          </cell>
          <cell r="L33">
            <v>2234</v>
          </cell>
          <cell r="M33">
            <v>1863</v>
          </cell>
          <cell r="N33">
            <v>1681</v>
          </cell>
          <cell r="O33">
            <v>1641</v>
          </cell>
          <cell r="P33">
            <v>1851</v>
          </cell>
        </row>
        <row r="34">
          <cell r="B34" t="str">
            <v>B26001</v>
          </cell>
          <cell r="C34" t="str">
            <v>60</v>
          </cell>
          <cell r="D34">
            <v>916</v>
          </cell>
          <cell r="E34">
            <v>746</v>
          </cell>
          <cell r="F34">
            <v>795</v>
          </cell>
          <cell r="G34">
            <v>983</v>
          </cell>
          <cell r="H34">
            <v>889</v>
          </cell>
          <cell r="I34">
            <v>946</v>
          </cell>
          <cell r="J34">
            <v>871</v>
          </cell>
          <cell r="K34">
            <v>1026</v>
          </cell>
          <cell r="L34">
            <v>989</v>
          </cell>
          <cell r="M34">
            <v>882</v>
          </cell>
          <cell r="N34">
            <v>895</v>
          </cell>
          <cell r="O34">
            <v>653</v>
          </cell>
          <cell r="P34">
            <v>825</v>
          </cell>
        </row>
        <row r="35">
          <cell r="B35" t="str">
            <v>B26002</v>
          </cell>
          <cell r="C35" t="str">
            <v>60</v>
          </cell>
          <cell r="D35">
            <v>891</v>
          </cell>
          <cell r="E35">
            <v>969</v>
          </cell>
          <cell r="F35">
            <v>908</v>
          </cell>
          <cell r="G35">
            <v>976</v>
          </cell>
          <cell r="H35">
            <v>872</v>
          </cell>
          <cell r="I35">
            <v>981</v>
          </cell>
          <cell r="J35">
            <v>987</v>
          </cell>
          <cell r="K35">
            <v>1069</v>
          </cell>
          <cell r="L35">
            <v>1119</v>
          </cell>
          <cell r="M35">
            <v>859</v>
          </cell>
          <cell r="N35">
            <v>926</v>
          </cell>
          <cell r="O35">
            <v>762</v>
          </cell>
          <cell r="P35">
            <v>837</v>
          </cell>
        </row>
        <row r="36">
          <cell r="B36" t="str">
            <v>B26005</v>
          </cell>
          <cell r="C36" t="str">
            <v>60</v>
          </cell>
          <cell r="D36">
            <v>63</v>
          </cell>
          <cell r="E36">
            <v>98</v>
          </cell>
          <cell r="F36">
            <v>100</v>
          </cell>
          <cell r="G36">
            <v>47</v>
          </cell>
          <cell r="H36">
            <v>81</v>
          </cell>
          <cell r="I36">
            <v>40</v>
          </cell>
          <cell r="J36">
            <v>81</v>
          </cell>
          <cell r="K36">
            <v>43</v>
          </cell>
          <cell r="L36">
            <v>50</v>
          </cell>
          <cell r="M36">
            <v>93</v>
          </cell>
          <cell r="N36">
            <v>91</v>
          </cell>
          <cell r="O36">
            <v>52</v>
          </cell>
          <cell r="P36">
            <v>70</v>
          </cell>
        </row>
        <row r="37">
          <cell r="B37" t="str">
            <v>B26006</v>
          </cell>
          <cell r="C37" t="str">
            <v>60</v>
          </cell>
          <cell r="D37">
            <v>169</v>
          </cell>
          <cell r="E37">
            <v>32</v>
          </cell>
          <cell r="F37">
            <v>112</v>
          </cell>
          <cell r="G37">
            <v>74</v>
          </cell>
          <cell r="H37">
            <v>99</v>
          </cell>
          <cell r="I37">
            <v>62</v>
          </cell>
          <cell r="J37">
            <v>103</v>
          </cell>
          <cell r="K37">
            <v>57</v>
          </cell>
          <cell r="L37">
            <v>60</v>
          </cell>
          <cell r="M37">
            <v>89</v>
          </cell>
          <cell r="N37">
            <v>101</v>
          </cell>
          <cell r="O37">
            <v>68</v>
          </cell>
          <cell r="P37">
            <v>107</v>
          </cell>
        </row>
        <row r="38">
          <cell r="B38" t="str">
            <v>B26007</v>
          </cell>
          <cell r="C38" t="str">
            <v>60</v>
          </cell>
          <cell r="D38">
            <v>64</v>
          </cell>
          <cell r="E38">
            <v>96</v>
          </cell>
          <cell r="F38">
            <v>101</v>
          </cell>
          <cell r="G38">
            <v>47</v>
          </cell>
          <cell r="H38">
            <v>51</v>
          </cell>
          <cell r="I38">
            <v>51</v>
          </cell>
          <cell r="J38">
            <v>69</v>
          </cell>
          <cell r="K38">
            <v>93</v>
          </cell>
          <cell r="L38">
            <v>44</v>
          </cell>
          <cell r="M38">
            <v>62</v>
          </cell>
          <cell r="N38">
            <v>54</v>
          </cell>
          <cell r="O38">
            <v>58</v>
          </cell>
          <cell r="P38">
            <v>108</v>
          </cell>
        </row>
        <row r="39">
          <cell r="B39" t="str">
            <v>B26008</v>
          </cell>
          <cell r="C39" t="str">
            <v>60</v>
          </cell>
          <cell r="D39">
            <v>660</v>
          </cell>
          <cell r="E39">
            <v>722</v>
          </cell>
          <cell r="F39">
            <v>547</v>
          </cell>
          <cell r="G39">
            <v>649</v>
          </cell>
          <cell r="H39">
            <v>617</v>
          </cell>
          <cell r="I39">
            <v>677</v>
          </cell>
          <cell r="J39">
            <v>588</v>
          </cell>
          <cell r="K39">
            <v>718</v>
          </cell>
          <cell r="L39">
            <v>668</v>
          </cell>
          <cell r="M39">
            <v>536</v>
          </cell>
          <cell r="N39">
            <v>564</v>
          </cell>
          <cell r="O39">
            <v>475</v>
          </cell>
          <cell r="P39">
            <v>528</v>
          </cell>
        </row>
        <row r="40">
          <cell r="B40" t="str">
            <v>B26009</v>
          </cell>
          <cell r="C40" t="str">
            <v>62</v>
          </cell>
          <cell r="D40">
            <v>491</v>
          </cell>
          <cell r="E40">
            <v>612</v>
          </cell>
          <cell r="F40">
            <v>685</v>
          </cell>
          <cell r="G40">
            <v>1432</v>
          </cell>
          <cell r="H40">
            <v>861</v>
          </cell>
          <cell r="I40">
            <v>877</v>
          </cell>
          <cell r="J40">
            <v>972</v>
          </cell>
          <cell r="K40">
            <v>1037</v>
          </cell>
          <cell r="L40">
            <v>1102</v>
          </cell>
          <cell r="M40">
            <v>1003</v>
          </cell>
          <cell r="N40">
            <v>1467</v>
          </cell>
          <cell r="O40">
            <v>719</v>
          </cell>
          <cell r="P40">
            <v>482</v>
          </cell>
        </row>
        <row r="41">
          <cell r="B41" t="str">
            <v>B26010</v>
          </cell>
          <cell r="C41" t="str">
            <v>60</v>
          </cell>
          <cell r="D41">
            <v>172</v>
          </cell>
          <cell r="E41">
            <v>61</v>
          </cell>
          <cell r="F41">
            <v>114</v>
          </cell>
          <cell r="G41">
            <v>68</v>
          </cell>
          <cell r="H41">
            <v>100</v>
          </cell>
          <cell r="I41">
            <v>74</v>
          </cell>
          <cell r="J41">
            <v>115</v>
          </cell>
          <cell r="K41">
            <v>68</v>
          </cell>
          <cell r="L41">
            <v>117</v>
          </cell>
          <cell r="M41">
            <v>54</v>
          </cell>
          <cell r="N41">
            <v>157</v>
          </cell>
          <cell r="O41">
            <v>66</v>
          </cell>
          <cell r="P41">
            <v>121</v>
          </cell>
        </row>
        <row r="42">
          <cell r="B42" t="str">
            <v>B26011</v>
          </cell>
          <cell r="C42" t="str">
            <v>60</v>
          </cell>
          <cell r="D42">
            <v>60</v>
          </cell>
          <cell r="E42">
            <v>47</v>
          </cell>
          <cell r="F42">
            <v>67</v>
          </cell>
          <cell r="G42">
            <v>43</v>
          </cell>
          <cell r="H42">
            <v>47</v>
          </cell>
          <cell r="I42">
            <v>41</v>
          </cell>
          <cell r="J42">
            <v>49</v>
          </cell>
          <cell r="K42">
            <v>48</v>
          </cell>
          <cell r="L42">
            <v>43</v>
          </cell>
          <cell r="M42">
            <v>50</v>
          </cell>
          <cell r="N42">
            <v>48</v>
          </cell>
          <cell r="O42">
            <v>50</v>
          </cell>
          <cell r="P42">
            <v>50</v>
          </cell>
        </row>
        <row r="43">
          <cell r="B43" t="str">
            <v>B26014</v>
          </cell>
          <cell r="C43" t="str">
            <v>60</v>
          </cell>
          <cell r="D43">
            <v>529</v>
          </cell>
          <cell r="E43">
            <v>610</v>
          </cell>
          <cell r="F43">
            <v>516</v>
          </cell>
          <cell r="G43">
            <v>539</v>
          </cell>
          <cell r="H43">
            <v>502</v>
          </cell>
          <cell r="I43">
            <v>512</v>
          </cell>
          <cell r="J43">
            <v>500</v>
          </cell>
          <cell r="K43">
            <v>592</v>
          </cell>
          <cell r="L43">
            <v>553</v>
          </cell>
          <cell r="M43">
            <v>482</v>
          </cell>
          <cell r="N43">
            <v>473</v>
          </cell>
          <cell r="O43">
            <v>428</v>
          </cell>
          <cell r="P43">
            <v>480</v>
          </cell>
        </row>
        <row r="44">
          <cell r="B44" t="str">
            <v>B26016</v>
          </cell>
          <cell r="C44" t="str">
            <v>60</v>
          </cell>
          <cell r="D44">
            <v>4529</v>
          </cell>
          <cell r="E44">
            <v>3861</v>
          </cell>
          <cell r="F44">
            <v>4865</v>
          </cell>
          <cell r="G44">
            <v>4209</v>
          </cell>
          <cell r="H44">
            <v>3615</v>
          </cell>
          <cell r="I44">
            <v>5502</v>
          </cell>
          <cell r="J44">
            <v>2877</v>
          </cell>
          <cell r="K44">
            <v>3333</v>
          </cell>
          <cell r="L44">
            <v>3630</v>
          </cell>
          <cell r="M44">
            <v>4099</v>
          </cell>
          <cell r="N44">
            <v>4269</v>
          </cell>
          <cell r="O44">
            <v>2872</v>
          </cell>
          <cell r="P44">
            <v>3886</v>
          </cell>
        </row>
        <row r="45">
          <cell r="B45" t="str">
            <v>B26017</v>
          </cell>
          <cell r="C45" t="str">
            <v>60</v>
          </cell>
          <cell r="D45">
            <v>8548</v>
          </cell>
          <cell r="E45">
            <v>7595</v>
          </cell>
          <cell r="F45">
            <v>6911</v>
          </cell>
          <cell r="G45">
            <v>7405</v>
          </cell>
          <cell r="H45">
            <v>6809</v>
          </cell>
          <cell r="I45">
            <v>6905</v>
          </cell>
          <cell r="J45">
            <v>6616</v>
          </cell>
          <cell r="K45">
            <v>7013</v>
          </cell>
          <cell r="L45">
            <v>7040</v>
          </cell>
          <cell r="M45">
            <v>7849</v>
          </cell>
          <cell r="N45">
            <v>8475</v>
          </cell>
          <cell r="O45">
            <v>7343</v>
          </cell>
          <cell r="P45">
            <v>8210</v>
          </cell>
        </row>
        <row r="46">
          <cell r="B46" t="str">
            <v>B26022</v>
          </cell>
          <cell r="C46" t="str">
            <v>60</v>
          </cell>
          <cell r="D46">
            <v>395</v>
          </cell>
          <cell r="E46">
            <v>338</v>
          </cell>
          <cell r="F46">
            <v>435</v>
          </cell>
          <cell r="G46">
            <v>430</v>
          </cell>
          <cell r="H46">
            <v>347</v>
          </cell>
          <cell r="I46">
            <v>440</v>
          </cell>
          <cell r="J46">
            <v>297</v>
          </cell>
          <cell r="K46">
            <v>541</v>
          </cell>
          <cell r="L46">
            <v>340</v>
          </cell>
          <cell r="M46">
            <v>382</v>
          </cell>
          <cell r="N46">
            <v>503</v>
          </cell>
          <cell r="O46">
            <v>217</v>
          </cell>
          <cell r="P46">
            <v>488</v>
          </cell>
        </row>
        <row r="47">
          <cell r="B47" t="str">
            <v>B26023</v>
          </cell>
          <cell r="C47" t="str">
            <v>59</v>
          </cell>
          <cell r="D47">
            <v>5214</v>
          </cell>
          <cell r="E47">
            <v>5659</v>
          </cell>
          <cell r="F47">
            <v>5081</v>
          </cell>
          <cell r="G47">
            <v>6819</v>
          </cell>
          <cell r="H47">
            <v>5426</v>
          </cell>
          <cell r="I47">
            <v>6907</v>
          </cell>
          <cell r="J47">
            <v>6405</v>
          </cell>
          <cell r="K47">
            <v>6939</v>
          </cell>
          <cell r="L47">
            <v>7603</v>
          </cell>
          <cell r="M47">
            <v>9290</v>
          </cell>
          <cell r="N47">
            <v>9929</v>
          </cell>
          <cell r="O47">
            <v>7327</v>
          </cell>
          <cell r="P47">
            <v>10434</v>
          </cell>
        </row>
        <row r="48">
          <cell r="B48" t="str">
            <v>B26024</v>
          </cell>
          <cell r="C48" t="str">
            <v>59</v>
          </cell>
          <cell r="D48">
            <v>103</v>
          </cell>
          <cell r="E48">
            <v>77</v>
          </cell>
          <cell r="F48">
            <v>68</v>
          </cell>
          <cell r="G48">
            <v>112</v>
          </cell>
          <cell r="H48">
            <v>23</v>
          </cell>
          <cell r="I48">
            <v>22</v>
          </cell>
          <cell r="J48">
            <v>9</v>
          </cell>
          <cell r="K48">
            <v>84</v>
          </cell>
          <cell r="L48">
            <v>271</v>
          </cell>
          <cell r="M48">
            <v>567</v>
          </cell>
          <cell r="N48">
            <v>635</v>
          </cell>
          <cell r="O48">
            <v>319</v>
          </cell>
          <cell r="P48">
            <v>978</v>
          </cell>
        </row>
        <row r="49">
          <cell r="B49" t="str">
            <v>B26025</v>
          </cell>
          <cell r="C49" t="str">
            <v>62</v>
          </cell>
          <cell r="D49">
            <v>1011</v>
          </cell>
          <cell r="E49">
            <v>1018</v>
          </cell>
          <cell r="F49">
            <v>850</v>
          </cell>
          <cell r="G49">
            <v>1166</v>
          </cell>
          <cell r="H49">
            <v>709</v>
          </cell>
          <cell r="I49">
            <v>847</v>
          </cell>
          <cell r="J49">
            <v>917</v>
          </cell>
          <cell r="K49">
            <v>848</v>
          </cell>
          <cell r="L49">
            <v>773</v>
          </cell>
          <cell r="M49">
            <v>1004</v>
          </cell>
          <cell r="N49">
            <v>984</v>
          </cell>
          <cell r="O49">
            <v>597</v>
          </cell>
          <cell r="P49">
            <v>1022</v>
          </cell>
        </row>
        <row r="50">
          <cell r="B50" t="str">
            <v>B26080</v>
          </cell>
          <cell r="C50" t="str">
            <v>61</v>
          </cell>
          <cell r="D50">
            <v>259</v>
          </cell>
          <cell r="E50">
            <v>300</v>
          </cell>
          <cell r="F50">
            <v>296</v>
          </cell>
          <cell r="G50">
            <v>290</v>
          </cell>
          <cell r="H50">
            <v>9</v>
          </cell>
          <cell r="P50">
            <v>273</v>
          </cell>
        </row>
        <row r="51">
          <cell r="B51" t="str">
            <v>B26081</v>
          </cell>
          <cell r="C51" t="str">
            <v>61</v>
          </cell>
          <cell r="D51">
            <v>968</v>
          </cell>
          <cell r="E51">
            <v>589</v>
          </cell>
          <cell r="F51">
            <v>991</v>
          </cell>
          <cell r="G51">
            <v>1658</v>
          </cell>
          <cell r="H51">
            <v>2248</v>
          </cell>
          <cell r="I51">
            <v>2655</v>
          </cell>
          <cell r="J51">
            <v>1742</v>
          </cell>
          <cell r="K51">
            <v>1405</v>
          </cell>
          <cell r="L51">
            <v>1068</v>
          </cell>
          <cell r="M51">
            <v>845</v>
          </cell>
          <cell r="N51">
            <v>1107</v>
          </cell>
          <cell r="O51">
            <v>300</v>
          </cell>
          <cell r="P51">
            <v>924</v>
          </cell>
        </row>
        <row r="52">
          <cell r="B52" t="str">
            <v>B26082</v>
          </cell>
          <cell r="C52" t="str">
            <v>62</v>
          </cell>
          <cell r="D52">
            <v>724</v>
          </cell>
          <cell r="E52">
            <v>884</v>
          </cell>
          <cell r="F52">
            <v>735</v>
          </cell>
          <cell r="G52">
            <v>935</v>
          </cell>
          <cell r="H52">
            <v>745</v>
          </cell>
          <cell r="I52">
            <v>831</v>
          </cell>
          <cell r="J52">
            <v>807</v>
          </cell>
          <cell r="K52">
            <v>909</v>
          </cell>
          <cell r="L52">
            <v>735</v>
          </cell>
          <cell r="M52">
            <v>866</v>
          </cell>
          <cell r="N52">
            <v>1368</v>
          </cell>
          <cell r="O52">
            <v>1338</v>
          </cell>
          <cell r="P52">
            <v>733</v>
          </cell>
        </row>
        <row r="53">
          <cell r="B53" t="str">
            <v>B26088</v>
          </cell>
          <cell r="C53" t="str">
            <v>61</v>
          </cell>
          <cell r="D53">
            <v>2543</v>
          </cell>
          <cell r="E53">
            <v>2909</v>
          </cell>
          <cell r="F53">
            <v>2475</v>
          </cell>
          <cell r="G53">
            <v>2792</v>
          </cell>
          <cell r="H53">
            <v>2561</v>
          </cell>
          <cell r="I53">
            <v>2905</v>
          </cell>
          <cell r="J53">
            <v>2472</v>
          </cell>
          <cell r="K53">
            <v>2623</v>
          </cell>
          <cell r="L53">
            <v>2439</v>
          </cell>
          <cell r="M53">
            <v>3140</v>
          </cell>
          <cell r="N53">
            <v>4010</v>
          </cell>
          <cell r="O53">
            <v>3787</v>
          </cell>
          <cell r="P53">
            <v>3048</v>
          </cell>
        </row>
        <row r="54">
          <cell r="B54" t="str">
            <v>B26089</v>
          </cell>
          <cell r="C54" t="str">
            <v>61</v>
          </cell>
          <cell r="D54">
            <v>1890</v>
          </cell>
          <cell r="E54">
            <v>1920</v>
          </cell>
          <cell r="F54">
            <v>1786</v>
          </cell>
          <cell r="G54">
            <v>1863</v>
          </cell>
          <cell r="H54">
            <v>1861</v>
          </cell>
          <cell r="I54">
            <v>2022</v>
          </cell>
          <cell r="J54">
            <v>1917</v>
          </cell>
          <cell r="K54">
            <v>1834</v>
          </cell>
          <cell r="L54">
            <v>1796</v>
          </cell>
          <cell r="M54">
            <v>2002</v>
          </cell>
          <cell r="N54">
            <v>2061</v>
          </cell>
          <cell r="O54">
            <v>1465</v>
          </cell>
          <cell r="P54">
            <v>1899</v>
          </cell>
        </row>
        <row r="55">
          <cell r="B55" t="str">
            <v>B26092</v>
          </cell>
          <cell r="C55" t="str">
            <v>61</v>
          </cell>
          <cell r="D55">
            <v>1183</v>
          </cell>
          <cell r="E55">
            <v>391</v>
          </cell>
          <cell r="F55">
            <v>872</v>
          </cell>
          <cell r="G55">
            <v>1572</v>
          </cell>
          <cell r="H55">
            <v>2119</v>
          </cell>
          <cell r="I55">
            <v>2661</v>
          </cell>
          <cell r="J55">
            <v>1557</v>
          </cell>
          <cell r="K55">
            <v>1448</v>
          </cell>
          <cell r="L55">
            <v>949</v>
          </cell>
          <cell r="M55">
            <v>883</v>
          </cell>
          <cell r="N55">
            <v>902</v>
          </cell>
          <cell r="O55">
            <v>369</v>
          </cell>
          <cell r="P55">
            <v>695</v>
          </cell>
        </row>
        <row r="56">
          <cell r="B56" t="str">
            <v>B26093</v>
          </cell>
          <cell r="C56" t="str">
            <v>61</v>
          </cell>
          <cell r="D56">
            <v>11883</v>
          </cell>
          <cell r="E56">
            <v>9821</v>
          </cell>
          <cell r="F56">
            <v>10750</v>
          </cell>
          <cell r="G56">
            <v>10326</v>
          </cell>
          <cell r="H56">
            <v>9540</v>
          </cell>
          <cell r="I56">
            <v>10280</v>
          </cell>
          <cell r="J56">
            <v>10110</v>
          </cell>
          <cell r="K56">
            <v>10338</v>
          </cell>
          <cell r="L56">
            <v>10399</v>
          </cell>
          <cell r="M56">
            <v>11457</v>
          </cell>
          <cell r="N56">
            <v>11895</v>
          </cell>
          <cell r="O56">
            <v>8428</v>
          </cell>
          <cell r="P56">
            <v>10657</v>
          </cell>
        </row>
        <row r="57">
          <cell r="B57" t="str">
            <v>B26095</v>
          </cell>
          <cell r="C57" t="str">
            <v>61</v>
          </cell>
          <cell r="D57">
            <v>14106</v>
          </cell>
          <cell r="E57">
            <v>13592</v>
          </cell>
          <cell r="F57">
            <v>13076</v>
          </cell>
          <cell r="G57">
            <v>15917</v>
          </cell>
          <cell r="H57">
            <v>13160</v>
          </cell>
          <cell r="I57">
            <v>15068</v>
          </cell>
          <cell r="J57">
            <v>13827</v>
          </cell>
          <cell r="K57">
            <v>14966</v>
          </cell>
          <cell r="L57">
            <v>15780</v>
          </cell>
          <cell r="M57">
            <v>16596</v>
          </cell>
          <cell r="N57">
            <v>16515</v>
          </cell>
          <cell r="O57">
            <v>15050</v>
          </cell>
          <cell r="P57">
            <v>14284</v>
          </cell>
        </row>
        <row r="58">
          <cell r="B58" t="str">
            <v>B26097</v>
          </cell>
          <cell r="C58" t="str">
            <v>61</v>
          </cell>
          <cell r="D58">
            <v>372</v>
          </cell>
          <cell r="E58">
            <v>560</v>
          </cell>
          <cell r="F58">
            <v>318</v>
          </cell>
          <cell r="G58">
            <v>618</v>
          </cell>
          <cell r="H58">
            <v>480</v>
          </cell>
          <cell r="I58">
            <v>240</v>
          </cell>
          <cell r="J58">
            <v>450</v>
          </cell>
          <cell r="K58">
            <v>440</v>
          </cell>
          <cell r="L58">
            <v>360</v>
          </cell>
          <cell r="M58">
            <v>436</v>
          </cell>
          <cell r="N58">
            <v>716</v>
          </cell>
          <cell r="O58">
            <v>353</v>
          </cell>
          <cell r="P58">
            <v>664</v>
          </cell>
        </row>
        <row r="59">
          <cell r="B59" t="str">
            <v>B26099</v>
          </cell>
          <cell r="C59" t="str">
            <v>61</v>
          </cell>
          <cell r="D59">
            <v>1019</v>
          </cell>
          <cell r="E59">
            <v>1094</v>
          </cell>
          <cell r="F59">
            <v>979</v>
          </cell>
          <cell r="G59">
            <v>1051</v>
          </cell>
          <cell r="H59">
            <v>1015</v>
          </cell>
          <cell r="I59">
            <v>1089</v>
          </cell>
          <cell r="J59">
            <v>1009</v>
          </cell>
          <cell r="K59">
            <v>1008</v>
          </cell>
          <cell r="L59">
            <v>1009</v>
          </cell>
          <cell r="M59">
            <v>1028</v>
          </cell>
          <cell r="N59">
            <v>1319</v>
          </cell>
          <cell r="O59">
            <v>1165</v>
          </cell>
          <cell r="P59">
            <v>1173</v>
          </cell>
        </row>
        <row r="60">
          <cell r="B60" t="str">
            <v>B26100</v>
          </cell>
          <cell r="C60" t="str">
            <v>61</v>
          </cell>
          <cell r="D60">
            <v>6756</v>
          </cell>
          <cell r="E60">
            <v>6184</v>
          </cell>
          <cell r="F60">
            <v>6163</v>
          </cell>
          <cell r="G60">
            <v>6845</v>
          </cell>
          <cell r="H60">
            <v>6802</v>
          </cell>
          <cell r="I60">
            <v>6938</v>
          </cell>
          <cell r="J60">
            <v>6475</v>
          </cell>
          <cell r="K60">
            <v>7265</v>
          </cell>
          <cell r="L60">
            <v>6421</v>
          </cell>
          <cell r="M60">
            <v>6791</v>
          </cell>
          <cell r="N60">
            <v>6667</v>
          </cell>
          <cell r="O60">
            <v>5197</v>
          </cell>
          <cell r="P60">
            <v>7097</v>
          </cell>
        </row>
        <row r="61">
          <cell r="B61" t="str">
            <v>B26102</v>
          </cell>
          <cell r="C61" t="str">
            <v>61</v>
          </cell>
          <cell r="D61">
            <v>6435</v>
          </cell>
          <cell r="E61">
            <v>5644</v>
          </cell>
          <cell r="F61">
            <v>6066</v>
          </cell>
          <cell r="G61">
            <v>5183</v>
          </cell>
          <cell r="H61">
            <v>5599</v>
          </cell>
          <cell r="I61">
            <v>5550</v>
          </cell>
          <cell r="J61">
            <v>5797</v>
          </cell>
          <cell r="K61">
            <v>5782</v>
          </cell>
          <cell r="L61">
            <v>5961</v>
          </cell>
          <cell r="M61">
            <v>5689</v>
          </cell>
          <cell r="N61">
            <v>6106</v>
          </cell>
          <cell r="O61">
            <v>4286</v>
          </cell>
          <cell r="P61">
            <v>5606</v>
          </cell>
        </row>
        <row r="62">
          <cell r="B62" t="str">
            <v>B26103</v>
          </cell>
          <cell r="C62" t="str">
            <v>61</v>
          </cell>
          <cell r="D62">
            <v>65</v>
          </cell>
          <cell r="E62">
            <v>62</v>
          </cell>
          <cell r="F62">
            <v>72</v>
          </cell>
          <cell r="G62">
            <v>68</v>
          </cell>
          <cell r="H62">
            <v>61</v>
          </cell>
          <cell r="I62">
            <v>66</v>
          </cell>
          <cell r="J62">
            <v>61</v>
          </cell>
          <cell r="K62">
            <v>55</v>
          </cell>
          <cell r="L62">
            <v>69</v>
          </cell>
          <cell r="M62">
            <v>62</v>
          </cell>
          <cell r="N62">
            <v>68</v>
          </cell>
          <cell r="O62">
            <v>62</v>
          </cell>
          <cell r="P62">
            <v>66</v>
          </cell>
        </row>
        <row r="63">
          <cell r="B63" t="str">
            <v>B26105</v>
          </cell>
          <cell r="C63" t="str">
            <v>61</v>
          </cell>
          <cell r="D63">
            <v>3251</v>
          </cell>
          <cell r="E63">
            <v>2917</v>
          </cell>
          <cell r="F63">
            <v>3298</v>
          </cell>
          <cell r="G63">
            <v>3139</v>
          </cell>
          <cell r="H63">
            <v>3701</v>
          </cell>
          <cell r="I63">
            <v>3577</v>
          </cell>
          <cell r="J63">
            <v>3808</v>
          </cell>
          <cell r="K63">
            <v>3625</v>
          </cell>
          <cell r="L63">
            <v>5497</v>
          </cell>
          <cell r="M63">
            <v>4524</v>
          </cell>
          <cell r="N63">
            <v>4316</v>
          </cell>
          <cell r="O63">
            <v>4234</v>
          </cell>
          <cell r="P63">
            <v>3523</v>
          </cell>
        </row>
        <row r="64">
          <cell r="B64" t="str">
            <v>B26107</v>
          </cell>
          <cell r="C64" t="str">
            <v>61</v>
          </cell>
          <cell r="D64">
            <v>1746</v>
          </cell>
          <cell r="E64">
            <v>2265</v>
          </cell>
          <cell r="F64">
            <v>1066</v>
          </cell>
          <cell r="G64">
            <v>1635</v>
          </cell>
          <cell r="H64">
            <v>1370</v>
          </cell>
          <cell r="I64">
            <v>1367</v>
          </cell>
          <cell r="J64">
            <v>1331</v>
          </cell>
          <cell r="K64">
            <v>1172</v>
          </cell>
          <cell r="L64">
            <v>1346</v>
          </cell>
          <cell r="M64">
            <v>1833</v>
          </cell>
          <cell r="N64">
            <v>4874</v>
          </cell>
          <cell r="O64">
            <v>4243</v>
          </cell>
          <cell r="P64">
            <v>1536</v>
          </cell>
        </row>
        <row r="65">
          <cell r="B65" t="str">
            <v>B26108</v>
          </cell>
          <cell r="C65" t="str">
            <v>62</v>
          </cell>
          <cell r="D65">
            <v>121</v>
          </cell>
          <cell r="E65">
            <v>290</v>
          </cell>
          <cell r="F65">
            <v>258</v>
          </cell>
          <cell r="G65">
            <v>84</v>
          </cell>
          <cell r="H65">
            <v>121</v>
          </cell>
          <cell r="I65">
            <v>97</v>
          </cell>
          <cell r="J65">
            <v>170</v>
          </cell>
          <cell r="K65">
            <v>122</v>
          </cell>
          <cell r="L65">
            <v>275</v>
          </cell>
          <cell r="M65">
            <v>242</v>
          </cell>
          <cell r="N65">
            <v>317</v>
          </cell>
          <cell r="O65">
            <v>353</v>
          </cell>
          <cell r="P65">
            <v>125</v>
          </cell>
        </row>
        <row r="66">
          <cell r="B66" t="str">
            <v>B26109</v>
          </cell>
          <cell r="C66" t="str">
            <v>62</v>
          </cell>
          <cell r="D66">
            <v>762</v>
          </cell>
          <cell r="E66">
            <v>1236</v>
          </cell>
          <cell r="F66">
            <v>1170</v>
          </cell>
          <cell r="G66">
            <v>1012</v>
          </cell>
          <cell r="H66">
            <v>1259</v>
          </cell>
          <cell r="I66">
            <v>994</v>
          </cell>
          <cell r="J66">
            <v>1047</v>
          </cell>
          <cell r="K66">
            <v>995</v>
          </cell>
          <cell r="L66">
            <v>1132</v>
          </cell>
          <cell r="M66">
            <v>1711</v>
          </cell>
          <cell r="N66">
            <v>2499</v>
          </cell>
          <cell r="O66">
            <v>1720</v>
          </cell>
          <cell r="P66">
            <v>1034</v>
          </cell>
        </row>
        <row r="67">
          <cell r="B67" t="str">
            <v>B26111</v>
          </cell>
          <cell r="C67" t="str">
            <v>61</v>
          </cell>
          <cell r="D67">
            <v>640</v>
          </cell>
          <cell r="E67">
            <v>975</v>
          </cell>
          <cell r="F67">
            <v>623</v>
          </cell>
          <cell r="G67">
            <v>699</v>
          </cell>
          <cell r="H67">
            <v>624</v>
          </cell>
          <cell r="I67">
            <v>688</v>
          </cell>
          <cell r="J67">
            <v>602</v>
          </cell>
          <cell r="K67">
            <v>669</v>
          </cell>
          <cell r="L67">
            <v>622</v>
          </cell>
          <cell r="M67">
            <v>716</v>
          </cell>
          <cell r="N67">
            <v>3718</v>
          </cell>
          <cell r="O67">
            <v>2027</v>
          </cell>
          <cell r="P67">
            <v>726</v>
          </cell>
        </row>
        <row r="68">
          <cell r="B68" t="str">
            <v>B26112</v>
          </cell>
          <cell r="C68" t="str">
            <v>61</v>
          </cell>
          <cell r="D68">
            <v>831</v>
          </cell>
          <cell r="E68">
            <v>1375</v>
          </cell>
          <cell r="F68">
            <v>836</v>
          </cell>
          <cell r="G68">
            <v>842</v>
          </cell>
          <cell r="H68">
            <v>580</v>
          </cell>
          <cell r="I68">
            <v>765</v>
          </cell>
          <cell r="J68">
            <v>552</v>
          </cell>
          <cell r="K68">
            <v>791</v>
          </cell>
          <cell r="L68">
            <v>801</v>
          </cell>
          <cell r="M68">
            <v>908</v>
          </cell>
          <cell r="N68">
            <v>2526</v>
          </cell>
          <cell r="O68">
            <v>1612</v>
          </cell>
          <cell r="P68">
            <v>898</v>
          </cell>
        </row>
        <row r="69">
          <cell r="B69" t="str">
            <v>B26115</v>
          </cell>
          <cell r="C69" t="str">
            <v>61</v>
          </cell>
          <cell r="D69">
            <v>188</v>
          </cell>
          <cell r="E69">
            <v>799</v>
          </cell>
          <cell r="G69">
            <v>240</v>
          </cell>
          <cell r="H69">
            <v>408</v>
          </cell>
          <cell r="I69">
            <v>240</v>
          </cell>
          <cell r="J69">
            <v>97</v>
          </cell>
          <cell r="K69">
            <v>160</v>
          </cell>
          <cell r="L69">
            <v>111</v>
          </cell>
          <cell r="M69">
            <v>680</v>
          </cell>
          <cell r="N69">
            <v>2219</v>
          </cell>
          <cell r="O69">
            <v>82</v>
          </cell>
          <cell r="P69">
            <v>120</v>
          </cell>
        </row>
        <row r="70">
          <cell r="B70" t="str">
            <v>B26116</v>
          </cell>
          <cell r="C70" t="str">
            <v>62</v>
          </cell>
          <cell r="D70">
            <v>1796</v>
          </cell>
          <cell r="E70">
            <v>2057</v>
          </cell>
          <cell r="F70">
            <v>1446</v>
          </cell>
          <cell r="G70">
            <v>1666</v>
          </cell>
          <cell r="H70">
            <v>1495</v>
          </cell>
          <cell r="I70">
            <v>1410</v>
          </cell>
          <cell r="J70">
            <v>1570</v>
          </cell>
          <cell r="K70">
            <v>1582</v>
          </cell>
          <cell r="L70">
            <v>1417</v>
          </cell>
          <cell r="M70">
            <v>2070</v>
          </cell>
          <cell r="N70">
            <v>4069</v>
          </cell>
          <cell r="O70">
            <v>2988</v>
          </cell>
          <cell r="P70">
            <v>1465</v>
          </cell>
        </row>
        <row r="71">
          <cell r="B71" t="str">
            <v>B26120</v>
          </cell>
          <cell r="C71" t="str">
            <v>62</v>
          </cell>
          <cell r="D71">
            <v>86</v>
          </cell>
          <cell r="E71">
            <v>108</v>
          </cell>
          <cell r="F71">
            <v>99</v>
          </cell>
          <cell r="G71">
            <v>110</v>
          </cell>
          <cell r="H71">
            <v>81</v>
          </cell>
          <cell r="I71">
            <v>108</v>
          </cell>
          <cell r="J71">
            <v>81</v>
          </cell>
          <cell r="K71">
            <v>122</v>
          </cell>
          <cell r="L71">
            <v>93</v>
          </cell>
          <cell r="M71">
            <v>81</v>
          </cell>
          <cell r="N71">
            <v>54</v>
          </cell>
          <cell r="O71">
            <v>142</v>
          </cell>
          <cell r="P71">
            <v>81</v>
          </cell>
        </row>
        <row r="72">
          <cell r="B72" t="str">
            <v>B26121</v>
          </cell>
          <cell r="C72" t="str">
            <v>62</v>
          </cell>
          <cell r="D72">
            <v>302</v>
          </cell>
          <cell r="E72">
            <v>417</v>
          </cell>
          <cell r="F72">
            <v>300</v>
          </cell>
          <cell r="G72">
            <v>430</v>
          </cell>
          <cell r="H72">
            <v>323</v>
          </cell>
          <cell r="I72">
            <v>378</v>
          </cell>
          <cell r="J72">
            <v>300</v>
          </cell>
          <cell r="K72">
            <v>361</v>
          </cell>
          <cell r="L72">
            <v>312</v>
          </cell>
          <cell r="M72">
            <v>324</v>
          </cell>
          <cell r="N72">
            <v>243</v>
          </cell>
          <cell r="O72">
            <v>414</v>
          </cell>
          <cell r="P72">
            <v>292</v>
          </cell>
        </row>
        <row r="73">
          <cell r="B73" t="str">
            <v>B26144</v>
          </cell>
          <cell r="C73" t="str">
            <v>61</v>
          </cell>
          <cell r="D73">
            <v>14822</v>
          </cell>
          <cell r="E73">
            <v>17360</v>
          </cell>
          <cell r="F73">
            <v>19136</v>
          </cell>
          <cell r="G73">
            <v>23020</v>
          </cell>
          <cell r="H73">
            <v>21503</v>
          </cell>
          <cell r="I73">
            <v>16351</v>
          </cell>
          <cell r="J73">
            <v>20923</v>
          </cell>
          <cell r="K73">
            <v>21355</v>
          </cell>
          <cell r="L73">
            <v>16477</v>
          </cell>
          <cell r="M73">
            <v>21536</v>
          </cell>
          <cell r="N73">
            <v>17266</v>
          </cell>
          <cell r="O73">
            <v>16240</v>
          </cell>
          <cell r="P73">
            <v>19175</v>
          </cell>
        </row>
        <row r="74">
          <cell r="B74" t="str">
            <v>B26145</v>
          </cell>
          <cell r="C74" t="str">
            <v>61</v>
          </cell>
          <cell r="D74">
            <v>2244</v>
          </cell>
          <cell r="E74">
            <v>2448</v>
          </cell>
          <cell r="F74">
            <v>3160</v>
          </cell>
          <cell r="G74">
            <v>2959</v>
          </cell>
          <cell r="H74">
            <v>5474</v>
          </cell>
          <cell r="I74">
            <v>4995</v>
          </cell>
          <cell r="J74">
            <v>1438</v>
          </cell>
          <cell r="K74">
            <v>2080</v>
          </cell>
          <cell r="L74">
            <v>2752</v>
          </cell>
          <cell r="M74">
            <v>3152</v>
          </cell>
          <cell r="N74">
            <v>2981</v>
          </cell>
          <cell r="O74">
            <v>2237</v>
          </cell>
          <cell r="P74">
            <v>3405</v>
          </cell>
        </row>
        <row r="75">
          <cell r="B75" t="str">
            <v>B26160</v>
          </cell>
          <cell r="C75" t="str">
            <v>62</v>
          </cell>
          <cell r="D75">
            <v>320</v>
          </cell>
          <cell r="E75">
            <v>191</v>
          </cell>
          <cell r="F75">
            <v>179</v>
          </cell>
          <cell r="G75">
            <v>198</v>
          </cell>
          <cell r="H75">
            <v>202</v>
          </cell>
          <cell r="I75">
            <v>156</v>
          </cell>
          <cell r="J75">
            <v>345</v>
          </cell>
          <cell r="K75">
            <v>699</v>
          </cell>
          <cell r="L75">
            <v>373</v>
          </cell>
          <cell r="M75">
            <v>48</v>
          </cell>
          <cell r="N75">
            <v>81</v>
          </cell>
          <cell r="O75">
            <v>46</v>
          </cell>
          <cell r="P75">
            <v>498</v>
          </cell>
        </row>
        <row r="76">
          <cell r="B76" t="str">
            <v>B26163</v>
          </cell>
          <cell r="C76" t="str">
            <v>62</v>
          </cell>
          <cell r="D76">
            <v>7445</v>
          </cell>
          <cell r="E76">
            <v>9983</v>
          </cell>
          <cell r="F76">
            <v>12218</v>
          </cell>
          <cell r="G76">
            <v>11377</v>
          </cell>
          <cell r="H76">
            <v>10531</v>
          </cell>
          <cell r="I76">
            <v>9631</v>
          </cell>
          <cell r="J76">
            <v>9399</v>
          </cell>
          <cell r="K76">
            <v>12502</v>
          </cell>
          <cell r="L76">
            <v>9533</v>
          </cell>
          <cell r="M76">
            <v>9929</v>
          </cell>
          <cell r="N76">
            <v>11406</v>
          </cell>
          <cell r="O76">
            <v>10044</v>
          </cell>
          <cell r="P76">
            <v>8324</v>
          </cell>
        </row>
        <row r="77">
          <cell r="B77" t="str">
            <v>B26165</v>
          </cell>
          <cell r="C77" t="str">
            <v>62</v>
          </cell>
          <cell r="D77">
            <v>360</v>
          </cell>
          <cell r="E77">
            <v>269</v>
          </cell>
          <cell r="F77">
            <v>310</v>
          </cell>
          <cell r="G77">
            <v>400</v>
          </cell>
          <cell r="H77">
            <v>224</v>
          </cell>
          <cell r="I77">
            <v>309</v>
          </cell>
          <cell r="J77">
            <v>160</v>
          </cell>
          <cell r="K77">
            <v>202</v>
          </cell>
          <cell r="L77">
            <v>229</v>
          </cell>
          <cell r="M77">
            <v>305</v>
          </cell>
          <cell r="N77">
            <v>276</v>
          </cell>
          <cell r="O77">
            <v>195</v>
          </cell>
          <cell r="P77">
            <v>436</v>
          </cell>
        </row>
        <row r="78">
          <cell r="B78" t="str">
            <v>B26169</v>
          </cell>
          <cell r="C78" t="str">
            <v>64</v>
          </cell>
          <cell r="D78">
            <v>38361</v>
          </cell>
          <cell r="E78">
            <v>35467</v>
          </cell>
          <cell r="F78">
            <v>35927</v>
          </cell>
          <cell r="G78">
            <v>38846</v>
          </cell>
          <cell r="H78">
            <v>38449</v>
          </cell>
          <cell r="I78">
            <v>38019</v>
          </cell>
          <cell r="J78">
            <v>34429</v>
          </cell>
          <cell r="K78">
            <v>37479</v>
          </cell>
          <cell r="L78">
            <v>35388</v>
          </cell>
          <cell r="M78">
            <v>37851</v>
          </cell>
          <cell r="N78">
            <v>40326</v>
          </cell>
          <cell r="O78">
            <v>30470</v>
          </cell>
          <cell r="P78">
            <v>34815</v>
          </cell>
        </row>
        <row r="79">
          <cell r="B79" t="str">
            <v>B26170</v>
          </cell>
          <cell r="C79" t="str">
            <v>64</v>
          </cell>
          <cell r="D79">
            <v>152</v>
          </cell>
          <cell r="E79">
            <v>192</v>
          </cell>
          <cell r="F79">
            <v>131</v>
          </cell>
          <cell r="G79">
            <v>196</v>
          </cell>
          <cell r="H79">
            <v>176</v>
          </cell>
          <cell r="I79">
            <v>258</v>
          </cell>
          <cell r="J79">
            <v>112</v>
          </cell>
          <cell r="K79">
            <v>196</v>
          </cell>
          <cell r="L79">
            <v>183</v>
          </cell>
          <cell r="M79">
            <v>180</v>
          </cell>
          <cell r="N79">
            <v>242</v>
          </cell>
          <cell r="O79">
            <v>127</v>
          </cell>
          <cell r="P79">
            <v>166</v>
          </cell>
        </row>
        <row r="80">
          <cell r="B80" t="str">
            <v>B26171</v>
          </cell>
          <cell r="C80" t="str">
            <v>64</v>
          </cell>
          <cell r="D80">
            <v>542</v>
          </cell>
          <cell r="E80">
            <v>956</v>
          </cell>
          <cell r="F80">
            <v>1354</v>
          </cell>
          <cell r="G80">
            <v>1549</v>
          </cell>
          <cell r="H80">
            <v>2889</v>
          </cell>
          <cell r="I80">
            <v>1858</v>
          </cell>
          <cell r="J80">
            <v>255</v>
          </cell>
          <cell r="K80">
            <v>696</v>
          </cell>
          <cell r="L80">
            <v>668</v>
          </cell>
          <cell r="M80">
            <v>1116</v>
          </cell>
          <cell r="N80">
            <v>826</v>
          </cell>
          <cell r="O80">
            <v>1004</v>
          </cell>
          <cell r="P80">
            <v>553</v>
          </cell>
        </row>
        <row r="81">
          <cell r="B81" t="str">
            <v>B26172</v>
          </cell>
          <cell r="C81" t="str">
            <v>64</v>
          </cell>
          <cell r="D81">
            <v>1442</v>
          </cell>
          <cell r="E81">
            <v>1270</v>
          </cell>
          <cell r="F81">
            <v>1552</v>
          </cell>
          <cell r="G81">
            <v>1457</v>
          </cell>
          <cell r="H81">
            <v>1559</v>
          </cell>
          <cell r="I81">
            <v>1275</v>
          </cell>
          <cell r="J81">
            <v>1400</v>
          </cell>
          <cell r="K81">
            <v>1261</v>
          </cell>
          <cell r="L81">
            <v>1383</v>
          </cell>
          <cell r="M81">
            <v>1473</v>
          </cell>
          <cell r="N81">
            <v>1405</v>
          </cell>
          <cell r="O81">
            <v>1229</v>
          </cell>
          <cell r="P81">
            <v>1358</v>
          </cell>
        </row>
        <row r="82">
          <cell r="B82" t="str">
            <v>B26173</v>
          </cell>
          <cell r="C82" t="str">
            <v>64</v>
          </cell>
          <cell r="D82">
            <v>880</v>
          </cell>
          <cell r="E82">
            <v>831</v>
          </cell>
          <cell r="F82">
            <v>1992</v>
          </cell>
          <cell r="G82">
            <v>1512</v>
          </cell>
          <cell r="H82">
            <v>3441</v>
          </cell>
          <cell r="I82">
            <v>2698</v>
          </cell>
          <cell r="J82">
            <v>484</v>
          </cell>
          <cell r="K82">
            <v>644</v>
          </cell>
          <cell r="L82">
            <v>989</v>
          </cell>
          <cell r="M82">
            <v>1566</v>
          </cell>
          <cell r="N82">
            <v>1044</v>
          </cell>
          <cell r="O82">
            <v>1073</v>
          </cell>
          <cell r="P82">
            <v>819</v>
          </cell>
        </row>
        <row r="83">
          <cell r="B83" t="str">
            <v>B26174</v>
          </cell>
          <cell r="C83" t="str">
            <v>64</v>
          </cell>
          <cell r="D83">
            <v>689</v>
          </cell>
          <cell r="E83">
            <v>1060</v>
          </cell>
          <cell r="F83">
            <v>1566</v>
          </cell>
          <cell r="G83">
            <v>1741</v>
          </cell>
          <cell r="H83">
            <v>3099</v>
          </cell>
          <cell r="I83">
            <v>2633</v>
          </cell>
          <cell r="J83">
            <v>575</v>
          </cell>
          <cell r="K83">
            <v>682</v>
          </cell>
          <cell r="L83">
            <v>1102</v>
          </cell>
          <cell r="M83">
            <v>1374</v>
          </cell>
          <cell r="N83">
            <v>1190</v>
          </cell>
          <cell r="O83">
            <v>1048</v>
          </cell>
          <cell r="P83">
            <v>786</v>
          </cell>
        </row>
        <row r="84">
          <cell r="B84" t="str">
            <v>B26177</v>
          </cell>
          <cell r="C84" t="str">
            <v>64</v>
          </cell>
          <cell r="D84">
            <v>2089</v>
          </cell>
          <cell r="E84">
            <v>1824</v>
          </cell>
          <cell r="F84">
            <v>1954</v>
          </cell>
          <cell r="G84">
            <v>2019</v>
          </cell>
          <cell r="H84">
            <v>1739</v>
          </cell>
          <cell r="I84">
            <v>1578</v>
          </cell>
          <cell r="J84">
            <v>1335</v>
          </cell>
          <cell r="K84">
            <v>1611</v>
          </cell>
          <cell r="L84">
            <v>1558</v>
          </cell>
          <cell r="M84">
            <v>1825</v>
          </cell>
          <cell r="N84">
            <v>2126</v>
          </cell>
          <cell r="O84">
            <v>1479</v>
          </cell>
          <cell r="P84">
            <v>2042</v>
          </cell>
        </row>
        <row r="85">
          <cell r="B85" t="str">
            <v>B26179</v>
          </cell>
          <cell r="C85" t="str">
            <v>64</v>
          </cell>
          <cell r="D85">
            <v>2842</v>
          </cell>
          <cell r="E85">
            <v>2309</v>
          </cell>
          <cell r="F85">
            <v>3049</v>
          </cell>
          <cell r="G85">
            <v>2785</v>
          </cell>
          <cell r="H85">
            <v>2652</v>
          </cell>
          <cell r="I85">
            <v>2534</v>
          </cell>
          <cell r="J85">
            <v>2520</v>
          </cell>
          <cell r="K85">
            <v>2630</v>
          </cell>
          <cell r="L85">
            <v>2605</v>
          </cell>
          <cell r="M85">
            <v>2465</v>
          </cell>
          <cell r="N85">
            <v>2828</v>
          </cell>
          <cell r="O85">
            <v>2280</v>
          </cell>
          <cell r="P85">
            <v>2551</v>
          </cell>
        </row>
        <row r="86">
          <cell r="B86" t="str">
            <v>B26180</v>
          </cell>
          <cell r="C86" t="str">
            <v>64</v>
          </cell>
          <cell r="D86">
            <v>811</v>
          </cell>
          <cell r="E86">
            <v>598</v>
          </cell>
          <cell r="F86">
            <v>1003</v>
          </cell>
          <cell r="G86">
            <v>889</v>
          </cell>
          <cell r="H86">
            <v>990</v>
          </cell>
          <cell r="I86">
            <v>946</v>
          </cell>
          <cell r="J86">
            <v>1009</v>
          </cell>
          <cell r="K86">
            <v>945</v>
          </cell>
          <cell r="L86">
            <v>980</v>
          </cell>
          <cell r="M86">
            <v>911</v>
          </cell>
          <cell r="N86">
            <v>993</v>
          </cell>
          <cell r="O86">
            <v>916</v>
          </cell>
          <cell r="P86">
            <v>920</v>
          </cell>
        </row>
        <row r="87">
          <cell r="B87" t="str">
            <v>B26181</v>
          </cell>
          <cell r="C87" t="str">
            <v>64</v>
          </cell>
          <cell r="D87">
            <v>5274</v>
          </cell>
          <cell r="E87">
            <v>4604</v>
          </cell>
          <cell r="F87">
            <v>5531</v>
          </cell>
          <cell r="G87">
            <v>5703</v>
          </cell>
          <cell r="H87">
            <v>5613</v>
          </cell>
          <cell r="I87">
            <v>5519</v>
          </cell>
          <cell r="J87">
            <v>5346</v>
          </cell>
          <cell r="K87">
            <v>5352</v>
          </cell>
          <cell r="L87">
            <v>5281</v>
          </cell>
          <cell r="M87">
            <v>5279</v>
          </cell>
          <cell r="N87">
            <v>5384</v>
          </cell>
          <cell r="O87">
            <v>4809</v>
          </cell>
          <cell r="P87">
            <v>5229</v>
          </cell>
        </row>
        <row r="88">
          <cell r="B88" t="str">
            <v>B26182</v>
          </cell>
          <cell r="C88" t="str">
            <v>64</v>
          </cell>
          <cell r="D88">
            <v>9844</v>
          </cell>
          <cell r="E88">
            <v>8070</v>
          </cell>
          <cell r="F88">
            <v>8585</v>
          </cell>
          <cell r="G88">
            <v>9449</v>
          </cell>
          <cell r="H88">
            <v>8281</v>
          </cell>
          <cell r="I88">
            <v>9684</v>
          </cell>
          <cell r="J88">
            <v>8041</v>
          </cell>
          <cell r="K88">
            <v>9066</v>
          </cell>
          <cell r="L88">
            <v>8470</v>
          </cell>
          <cell r="M88">
            <v>8665</v>
          </cell>
          <cell r="N88">
            <v>8684</v>
          </cell>
          <cell r="O88">
            <v>7370</v>
          </cell>
          <cell r="P88">
            <v>8189</v>
          </cell>
        </row>
        <row r="89">
          <cell r="B89" t="str">
            <v>B26184</v>
          </cell>
          <cell r="C89" t="str">
            <v>64</v>
          </cell>
          <cell r="D89">
            <v>6098</v>
          </cell>
          <cell r="E89">
            <v>5384</v>
          </cell>
          <cell r="F89">
            <v>6380</v>
          </cell>
          <cell r="G89">
            <v>6322</v>
          </cell>
          <cell r="H89">
            <v>5954</v>
          </cell>
          <cell r="I89">
            <v>6303</v>
          </cell>
          <cell r="J89">
            <v>6005</v>
          </cell>
          <cell r="K89">
            <v>6030</v>
          </cell>
          <cell r="L89">
            <v>6105</v>
          </cell>
          <cell r="M89">
            <v>5733</v>
          </cell>
          <cell r="N89">
            <v>6127</v>
          </cell>
          <cell r="O89">
            <v>5362</v>
          </cell>
          <cell r="P89">
            <v>5698</v>
          </cell>
        </row>
        <row r="90">
          <cell r="B90" t="str">
            <v>B26185</v>
          </cell>
          <cell r="C90" t="str">
            <v>64</v>
          </cell>
          <cell r="D90">
            <v>2595</v>
          </cell>
          <cell r="E90">
            <v>2559</v>
          </cell>
          <cell r="F90">
            <v>2555</v>
          </cell>
          <cell r="G90">
            <v>2510</v>
          </cell>
          <cell r="H90">
            <v>2508</v>
          </cell>
          <cell r="I90">
            <v>2606</v>
          </cell>
          <cell r="J90">
            <v>2328</v>
          </cell>
          <cell r="K90">
            <v>2609</v>
          </cell>
          <cell r="L90">
            <v>2412</v>
          </cell>
          <cell r="M90">
            <v>2421</v>
          </cell>
          <cell r="N90">
            <v>2670</v>
          </cell>
          <cell r="O90">
            <v>1908</v>
          </cell>
          <cell r="P90">
            <v>2368</v>
          </cell>
        </row>
        <row r="91">
          <cell r="B91" t="str">
            <v>B26187</v>
          </cell>
          <cell r="C91" t="str">
            <v>59</v>
          </cell>
          <cell r="D91">
            <v>3421</v>
          </cell>
          <cell r="E91">
            <v>3097</v>
          </cell>
          <cell r="F91">
            <v>4324</v>
          </cell>
          <cell r="G91">
            <v>3536</v>
          </cell>
          <cell r="H91">
            <v>3587</v>
          </cell>
          <cell r="I91">
            <v>4956</v>
          </cell>
          <cell r="J91">
            <v>3008</v>
          </cell>
          <cell r="K91">
            <v>4258</v>
          </cell>
          <cell r="L91">
            <v>3303</v>
          </cell>
          <cell r="M91">
            <v>3140</v>
          </cell>
          <cell r="N91">
            <v>2777</v>
          </cell>
          <cell r="O91">
            <v>2572</v>
          </cell>
          <cell r="P91">
            <v>3038</v>
          </cell>
        </row>
        <row r="92">
          <cell r="B92" t="str">
            <v>B26190</v>
          </cell>
          <cell r="C92" t="str">
            <v>59</v>
          </cell>
          <cell r="D92">
            <v>2504</v>
          </cell>
          <cell r="E92">
            <v>1370</v>
          </cell>
          <cell r="F92">
            <v>2017</v>
          </cell>
          <cell r="G92">
            <v>2405</v>
          </cell>
          <cell r="H92">
            <v>2184</v>
          </cell>
          <cell r="I92">
            <v>1919</v>
          </cell>
          <cell r="J92">
            <v>2079</v>
          </cell>
          <cell r="K92">
            <v>2198</v>
          </cell>
          <cell r="L92">
            <v>2144</v>
          </cell>
          <cell r="M92">
            <v>2287</v>
          </cell>
          <cell r="N92">
            <v>1984</v>
          </cell>
          <cell r="O92">
            <v>1916</v>
          </cell>
          <cell r="P92">
            <v>1325</v>
          </cell>
        </row>
        <row r="93">
          <cell r="B93" t="str">
            <v>B26199</v>
          </cell>
          <cell r="C93" t="str">
            <v>64</v>
          </cell>
          <cell r="D93">
            <v>552</v>
          </cell>
          <cell r="E93">
            <v>475</v>
          </cell>
          <cell r="F93">
            <v>515</v>
          </cell>
          <cell r="G93">
            <v>488</v>
          </cell>
          <cell r="H93">
            <v>492</v>
          </cell>
          <cell r="I93">
            <v>466</v>
          </cell>
          <cell r="J93">
            <v>501</v>
          </cell>
          <cell r="K93">
            <v>485</v>
          </cell>
          <cell r="L93">
            <v>466</v>
          </cell>
          <cell r="M93">
            <v>474</v>
          </cell>
          <cell r="N93">
            <v>480</v>
          </cell>
          <cell r="O93">
            <v>332</v>
          </cell>
          <cell r="P93">
            <v>503</v>
          </cell>
        </row>
        <row r="94">
          <cell r="B94" t="str">
            <v>B26200</v>
          </cell>
          <cell r="C94" t="str">
            <v>64</v>
          </cell>
          <cell r="D94">
            <v>1929</v>
          </cell>
          <cell r="E94">
            <v>1772</v>
          </cell>
          <cell r="F94">
            <v>1675</v>
          </cell>
          <cell r="G94">
            <v>1866</v>
          </cell>
          <cell r="H94">
            <v>1417</v>
          </cell>
          <cell r="I94">
            <v>1657</v>
          </cell>
          <cell r="J94">
            <v>1357</v>
          </cell>
          <cell r="K94">
            <v>1586</v>
          </cell>
          <cell r="L94">
            <v>1550</v>
          </cell>
          <cell r="M94">
            <v>1566</v>
          </cell>
          <cell r="N94">
            <v>1628</v>
          </cell>
          <cell r="O94">
            <v>1339</v>
          </cell>
          <cell r="P94">
            <v>1687</v>
          </cell>
        </row>
        <row r="95">
          <cell r="B95" t="str">
            <v>B26202</v>
          </cell>
          <cell r="C95" t="str">
            <v>64</v>
          </cell>
          <cell r="D95">
            <v>5680</v>
          </cell>
          <cell r="E95">
            <v>4985</v>
          </cell>
          <cell r="F95">
            <v>5758</v>
          </cell>
          <cell r="G95">
            <v>6009</v>
          </cell>
          <cell r="H95">
            <v>5712</v>
          </cell>
          <cell r="I95">
            <v>5702</v>
          </cell>
          <cell r="J95">
            <v>5512</v>
          </cell>
          <cell r="K95">
            <v>5784</v>
          </cell>
          <cell r="L95">
            <v>5543</v>
          </cell>
          <cell r="M95">
            <v>5440</v>
          </cell>
          <cell r="N95">
            <v>5696</v>
          </cell>
          <cell r="O95">
            <v>5173</v>
          </cell>
          <cell r="P95">
            <v>5141</v>
          </cell>
        </row>
        <row r="96">
          <cell r="B96" t="str">
            <v>B26203</v>
          </cell>
          <cell r="C96" t="str">
            <v>64</v>
          </cell>
          <cell r="D96">
            <v>843</v>
          </cell>
          <cell r="E96">
            <v>1096</v>
          </cell>
          <cell r="F96">
            <v>1025</v>
          </cell>
          <cell r="G96">
            <v>922</v>
          </cell>
          <cell r="H96">
            <v>1127</v>
          </cell>
          <cell r="I96">
            <v>945</v>
          </cell>
          <cell r="J96">
            <v>1013</v>
          </cell>
          <cell r="K96">
            <v>922</v>
          </cell>
          <cell r="L96">
            <v>1052</v>
          </cell>
          <cell r="M96">
            <v>701</v>
          </cell>
          <cell r="N96">
            <v>1145</v>
          </cell>
          <cell r="O96">
            <v>839</v>
          </cell>
          <cell r="P96">
            <v>876</v>
          </cell>
        </row>
        <row r="97">
          <cell r="B97" t="str">
            <v>B26204</v>
          </cell>
          <cell r="C97" t="str">
            <v>64</v>
          </cell>
          <cell r="D97">
            <v>2251</v>
          </cell>
          <cell r="E97">
            <v>2117</v>
          </cell>
          <cell r="F97">
            <v>2259</v>
          </cell>
          <cell r="G97">
            <v>2263</v>
          </cell>
          <cell r="H97">
            <v>2226</v>
          </cell>
          <cell r="I97">
            <v>2118</v>
          </cell>
          <cell r="J97">
            <v>1967</v>
          </cell>
          <cell r="K97">
            <v>2154</v>
          </cell>
          <cell r="L97">
            <v>2201</v>
          </cell>
          <cell r="M97">
            <v>2034</v>
          </cell>
          <cell r="N97">
            <v>2259</v>
          </cell>
          <cell r="O97">
            <v>1950</v>
          </cell>
          <cell r="P97">
            <v>2107</v>
          </cell>
        </row>
        <row r="98">
          <cell r="B98" t="str">
            <v>B26205</v>
          </cell>
          <cell r="C98" t="str">
            <v>61</v>
          </cell>
          <cell r="D98">
            <v>2115</v>
          </cell>
          <cell r="E98">
            <v>12</v>
          </cell>
          <cell r="F98">
            <v>0</v>
          </cell>
          <cell r="P98">
            <v>4392</v>
          </cell>
        </row>
        <row r="99">
          <cell r="B99" t="str">
            <v>B26206</v>
          </cell>
          <cell r="C99" t="str">
            <v>64</v>
          </cell>
          <cell r="D99">
            <v>218</v>
          </cell>
          <cell r="E99">
            <v>237</v>
          </cell>
          <cell r="F99">
            <v>216</v>
          </cell>
          <cell r="G99">
            <v>236</v>
          </cell>
          <cell r="H99">
            <v>278</v>
          </cell>
          <cell r="I99">
            <v>228</v>
          </cell>
          <cell r="J99">
            <v>249</v>
          </cell>
          <cell r="K99">
            <v>205</v>
          </cell>
          <cell r="L99">
            <v>234</v>
          </cell>
          <cell r="M99">
            <v>224</v>
          </cell>
          <cell r="N99">
            <v>221</v>
          </cell>
          <cell r="O99">
            <v>214</v>
          </cell>
          <cell r="P99">
            <v>217</v>
          </cell>
        </row>
        <row r="100">
          <cell r="B100" t="str">
            <v>B26207</v>
          </cell>
          <cell r="C100" t="str">
            <v>59</v>
          </cell>
          <cell r="D100">
            <v>3147</v>
          </cell>
          <cell r="E100">
            <v>2245</v>
          </cell>
          <cell r="F100">
            <v>2476</v>
          </cell>
          <cell r="G100">
            <v>2837</v>
          </cell>
          <cell r="H100">
            <v>2679</v>
          </cell>
          <cell r="I100">
            <v>2317</v>
          </cell>
          <cell r="J100">
            <v>2201</v>
          </cell>
          <cell r="K100">
            <v>2724</v>
          </cell>
          <cell r="L100">
            <v>2703</v>
          </cell>
          <cell r="M100">
            <v>2829</v>
          </cell>
          <cell r="N100">
            <v>2633</v>
          </cell>
          <cell r="O100">
            <v>2565</v>
          </cell>
          <cell r="P100">
            <v>1926</v>
          </cell>
        </row>
        <row r="101">
          <cell r="B101" t="str">
            <v>B26209</v>
          </cell>
          <cell r="C101" t="str">
            <v>59</v>
          </cell>
          <cell r="D101">
            <v>1404</v>
          </cell>
          <cell r="E101">
            <v>614</v>
          </cell>
          <cell r="F101">
            <v>1167</v>
          </cell>
          <cell r="G101">
            <v>1422</v>
          </cell>
          <cell r="H101">
            <v>1290</v>
          </cell>
          <cell r="I101">
            <v>1200</v>
          </cell>
          <cell r="J101">
            <v>1259</v>
          </cell>
          <cell r="K101">
            <v>1355</v>
          </cell>
          <cell r="L101">
            <v>1242</v>
          </cell>
          <cell r="M101">
            <v>1393</v>
          </cell>
          <cell r="N101">
            <v>1138</v>
          </cell>
          <cell r="O101">
            <v>1112</v>
          </cell>
          <cell r="P101">
            <v>993</v>
          </cell>
        </row>
        <row r="102">
          <cell r="B102" t="str">
            <v>B26210</v>
          </cell>
          <cell r="C102" t="str">
            <v>59</v>
          </cell>
          <cell r="D102">
            <v>4429</v>
          </cell>
          <cell r="E102">
            <v>3290</v>
          </cell>
          <cell r="F102">
            <v>3945</v>
          </cell>
          <cell r="G102">
            <v>4655</v>
          </cell>
          <cell r="H102">
            <v>3890</v>
          </cell>
          <cell r="I102">
            <v>3557</v>
          </cell>
          <cell r="J102">
            <v>3483</v>
          </cell>
          <cell r="K102">
            <v>4350</v>
          </cell>
          <cell r="L102">
            <v>3973</v>
          </cell>
          <cell r="M102">
            <v>4080</v>
          </cell>
          <cell r="N102">
            <v>3825</v>
          </cell>
          <cell r="O102">
            <v>4111</v>
          </cell>
          <cell r="P102">
            <v>3163</v>
          </cell>
        </row>
        <row r="103">
          <cell r="B103" t="str">
            <v>B26212</v>
          </cell>
          <cell r="C103" t="str">
            <v>59</v>
          </cell>
          <cell r="D103">
            <v>2891</v>
          </cell>
          <cell r="E103">
            <v>1986</v>
          </cell>
          <cell r="F103">
            <v>2456</v>
          </cell>
          <cell r="G103">
            <v>2693</v>
          </cell>
          <cell r="H103">
            <v>2190</v>
          </cell>
          <cell r="I103">
            <v>2304</v>
          </cell>
          <cell r="J103">
            <v>2137</v>
          </cell>
          <cell r="K103">
            <v>2549</v>
          </cell>
          <cell r="L103">
            <v>2328</v>
          </cell>
          <cell r="M103">
            <v>2259</v>
          </cell>
          <cell r="N103">
            <v>2499</v>
          </cell>
          <cell r="O103">
            <v>2200</v>
          </cell>
          <cell r="P103">
            <v>2016</v>
          </cell>
        </row>
        <row r="104">
          <cell r="B104" t="str">
            <v>B26216</v>
          </cell>
          <cell r="C104" t="str">
            <v>61</v>
          </cell>
          <cell r="D104">
            <v>973</v>
          </cell>
          <cell r="E104">
            <v>1034</v>
          </cell>
          <cell r="F104">
            <v>861</v>
          </cell>
          <cell r="G104">
            <v>992</v>
          </cell>
          <cell r="H104">
            <v>947</v>
          </cell>
          <cell r="I104">
            <v>967</v>
          </cell>
          <cell r="J104">
            <v>957</v>
          </cell>
          <cell r="K104">
            <v>940</v>
          </cell>
          <cell r="L104">
            <v>875</v>
          </cell>
          <cell r="M104">
            <v>1026</v>
          </cell>
          <cell r="N104">
            <v>944</v>
          </cell>
          <cell r="O104">
            <v>881</v>
          </cell>
          <cell r="P104">
            <v>922</v>
          </cell>
        </row>
        <row r="105">
          <cell r="B105" t="str">
            <v>B26217</v>
          </cell>
          <cell r="C105" t="str">
            <v>59</v>
          </cell>
          <cell r="D105">
            <v>64</v>
          </cell>
          <cell r="E105">
            <v>24</v>
          </cell>
          <cell r="F105">
            <v>24</v>
          </cell>
          <cell r="G105">
            <v>161</v>
          </cell>
          <cell r="H105">
            <v>100</v>
          </cell>
          <cell r="I105">
            <v>126</v>
          </cell>
          <cell r="J105">
            <v>55</v>
          </cell>
          <cell r="K105">
            <v>88</v>
          </cell>
          <cell r="L105">
            <v>16</v>
          </cell>
          <cell r="M105">
            <v>27</v>
          </cell>
          <cell r="N105">
            <v>15</v>
          </cell>
          <cell r="O105">
            <v>63</v>
          </cell>
          <cell r="P105">
            <v>115</v>
          </cell>
        </row>
        <row r="106">
          <cell r="B106" t="str">
            <v>B26218</v>
          </cell>
          <cell r="C106" t="str">
            <v>59</v>
          </cell>
          <cell r="D106">
            <v>23</v>
          </cell>
          <cell r="E106">
            <v>62</v>
          </cell>
          <cell r="F106">
            <v>25</v>
          </cell>
          <cell r="G106">
            <v>106</v>
          </cell>
          <cell r="H106">
            <v>94</v>
          </cell>
          <cell r="I106">
            <v>127</v>
          </cell>
          <cell r="J106">
            <v>45</v>
          </cell>
          <cell r="K106">
            <v>83</v>
          </cell>
          <cell r="L106">
            <v>14</v>
          </cell>
          <cell r="M106">
            <v>27</v>
          </cell>
          <cell r="N106">
            <v>0</v>
          </cell>
          <cell r="O106">
            <v>18</v>
          </cell>
          <cell r="P106">
            <v>109</v>
          </cell>
        </row>
        <row r="107">
          <cell r="B107" t="str">
            <v>B26219</v>
          </cell>
          <cell r="C107" t="str">
            <v>59</v>
          </cell>
          <cell r="D107">
            <v>175</v>
          </cell>
          <cell r="E107">
            <v>288</v>
          </cell>
          <cell r="F107">
            <v>193</v>
          </cell>
          <cell r="G107">
            <v>362</v>
          </cell>
          <cell r="H107">
            <v>286</v>
          </cell>
          <cell r="I107">
            <v>295</v>
          </cell>
          <cell r="J107">
            <v>210</v>
          </cell>
          <cell r="K107">
            <v>390</v>
          </cell>
          <cell r="L107">
            <v>79</v>
          </cell>
          <cell r="M107">
            <v>0</v>
          </cell>
          <cell r="O107">
            <v>199</v>
          </cell>
          <cell r="P107">
            <v>345</v>
          </cell>
        </row>
        <row r="108">
          <cell r="B108" t="str">
            <v>B26222</v>
          </cell>
          <cell r="C108" t="str">
            <v>59</v>
          </cell>
          <cell r="M108">
            <v>640</v>
          </cell>
          <cell r="N108">
            <v>1064</v>
          </cell>
          <cell r="O108">
            <v>200</v>
          </cell>
        </row>
        <row r="109">
          <cell r="B109" t="str">
            <v>B26223</v>
          </cell>
          <cell r="C109" t="str">
            <v>59</v>
          </cell>
          <cell r="L109">
            <v>300</v>
          </cell>
          <cell r="M109">
            <v>180</v>
          </cell>
          <cell r="N109">
            <v>403</v>
          </cell>
          <cell r="O109">
            <v>0</v>
          </cell>
        </row>
        <row r="110">
          <cell r="B110" t="str">
            <v>B26224</v>
          </cell>
          <cell r="C110" t="str">
            <v>64</v>
          </cell>
          <cell r="G110">
            <v>0</v>
          </cell>
          <cell r="L110">
            <v>140</v>
          </cell>
          <cell r="M110">
            <v>112</v>
          </cell>
          <cell r="N110">
            <v>0</v>
          </cell>
        </row>
        <row r="111">
          <cell r="B111" t="str">
            <v>B26232</v>
          </cell>
          <cell r="C111" t="str">
            <v>85</v>
          </cell>
          <cell r="D111">
            <v>1548</v>
          </cell>
          <cell r="E111">
            <v>2347</v>
          </cell>
          <cell r="F111">
            <v>2032</v>
          </cell>
          <cell r="G111">
            <v>2302</v>
          </cell>
          <cell r="H111">
            <v>1674</v>
          </cell>
          <cell r="I111">
            <v>1797</v>
          </cell>
          <cell r="J111">
            <v>1869</v>
          </cell>
          <cell r="K111">
            <v>1683</v>
          </cell>
          <cell r="L111">
            <v>1789</v>
          </cell>
          <cell r="M111">
            <v>4465</v>
          </cell>
          <cell r="N111">
            <v>1451</v>
          </cell>
          <cell r="O111">
            <v>1835</v>
          </cell>
          <cell r="P111">
            <v>1955</v>
          </cell>
        </row>
        <row r="112">
          <cell r="B112" t="str">
            <v>B26234</v>
          </cell>
          <cell r="C112" t="str">
            <v>85</v>
          </cell>
          <cell r="D112">
            <v>1273</v>
          </cell>
          <cell r="E112">
            <v>2230</v>
          </cell>
          <cell r="F112">
            <v>2083</v>
          </cell>
          <cell r="G112">
            <v>2178</v>
          </cell>
          <cell r="H112">
            <v>1922</v>
          </cell>
          <cell r="I112">
            <v>1909</v>
          </cell>
          <cell r="J112">
            <v>1979</v>
          </cell>
          <cell r="K112">
            <v>1807</v>
          </cell>
          <cell r="L112">
            <v>1598</v>
          </cell>
          <cell r="M112">
            <v>4541</v>
          </cell>
          <cell r="N112">
            <v>957</v>
          </cell>
          <cell r="O112">
            <v>1560</v>
          </cell>
          <cell r="P112">
            <v>1819</v>
          </cell>
        </row>
        <row r="113">
          <cell r="B113" t="str">
            <v>B26235</v>
          </cell>
          <cell r="C113" t="str">
            <v>85</v>
          </cell>
          <cell r="D113">
            <v>546</v>
          </cell>
          <cell r="E113">
            <v>708</v>
          </cell>
          <cell r="F113">
            <v>1106</v>
          </cell>
          <cell r="G113">
            <v>786</v>
          </cell>
          <cell r="H113">
            <v>897</v>
          </cell>
          <cell r="I113">
            <v>726</v>
          </cell>
          <cell r="J113">
            <v>875</v>
          </cell>
          <cell r="K113">
            <v>684</v>
          </cell>
          <cell r="L113">
            <v>785</v>
          </cell>
          <cell r="M113">
            <v>2023</v>
          </cell>
          <cell r="N113">
            <v>871</v>
          </cell>
          <cell r="O113">
            <v>934</v>
          </cell>
          <cell r="P113">
            <v>819</v>
          </cell>
        </row>
        <row r="114">
          <cell r="B114" t="str">
            <v>B26236</v>
          </cell>
          <cell r="C114" t="str">
            <v>85</v>
          </cell>
          <cell r="D114">
            <v>887</v>
          </cell>
          <cell r="E114">
            <v>1692</v>
          </cell>
          <cell r="F114">
            <v>978</v>
          </cell>
          <cell r="G114">
            <v>3319</v>
          </cell>
          <cell r="H114">
            <v>1241</v>
          </cell>
          <cell r="I114">
            <v>1434</v>
          </cell>
          <cell r="J114">
            <v>2012</v>
          </cell>
          <cell r="K114">
            <v>1763</v>
          </cell>
          <cell r="L114">
            <v>2773</v>
          </cell>
          <cell r="M114">
            <v>3754</v>
          </cell>
          <cell r="N114">
            <v>988</v>
          </cell>
          <cell r="O114">
            <v>1848</v>
          </cell>
          <cell r="P114">
            <v>1008</v>
          </cell>
        </row>
        <row r="115">
          <cell r="B115" t="str">
            <v>B26239</v>
          </cell>
          <cell r="C115" t="str">
            <v>85</v>
          </cell>
          <cell r="D115">
            <v>6026</v>
          </cell>
          <cell r="E115">
            <v>5078</v>
          </cell>
          <cell r="F115">
            <v>4585</v>
          </cell>
          <cell r="G115">
            <v>6559</v>
          </cell>
          <cell r="H115">
            <v>4941</v>
          </cell>
          <cell r="I115">
            <v>5220</v>
          </cell>
          <cell r="J115">
            <v>5157</v>
          </cell>
          <cell r="K115">
            <v>4952</v>
          </cell>
          <cell r="L115">
            <v>6085</v>
          </cell>
          <cell r="M115">
            <v>8438</v>
          </cell>
          <cell r="N115">
            <v>5111</v>
          </cell>
          <cell r="O115">
            <v>5628</v>
          </cell>
          <cell r="P115">
            <v>4751</v>
          </cell>
        </row>
        <row r="116">
          <cell r="B116" t="str">
            <v>B26240</v>
          </cell>
          <cell r="C116" t="str">
            <v>85</v>
          </cell>
          <cell r="D116">
            <v>7079</v>
          </cell>
          <cell r="E116">
            <v>6407</v>
          </cell>
          <cell r="F116">
            <v>5532</v>
          </cell>
          <cell r="G116">
            <v>9754</v>
          </cell>
          <cell r="H116">
            <v>7203</v>
          </cell>
          <cell r="I116">
            <v>7182</v>
          </cell>
          <cell r="J116">
            <v>6177</v>
          </cell>
          <cell r="K116">
            <v>6760</v>
          </cell>
          <cell r="L116">
            <v>7635</v>
          </cell>
          <cell r="M116">
            <v>13127</v>
          </cell>
          <cell r="N116">
            <v>8802</v>
          </cell>
          <cell r="O116">
            <v>7164</v>
          </cell>
          <cell r="P116">
            <v>5893</v>
          </cell>
        </row>
        <row r="117">
          <cell r="B117" t="str">
            <v>B26241</v>
          </cell>
          <cell r="C117" t="str">
            <v>85</v>
          </cell>
          <cell r="D117">
            <v>609</v>
          </cell>
          <cell r="E117">
            <v>3183</v>
          </cell>
          <cell r="F117">
            <v>2023</v>
          </cell>
          <cell r="G117">
            <v>2489</v>
          </cell>
          <cell r="H117">
            <v>1382</v>
          </cell>
          <cell r="I117">
            <v>1790</v>
          </cell>
          <cell r="J117">
            <v>2102</v>
          </cell>
          <cell r="K117">
            <v>1106</v>
          </cell>
          <cell r="L117">
            <v>1586</v>
          </cell>
          <cell r="M117">
            <v>4453</v>
          </cell>
          <cell r="N117">
            <v>498</v>
          </cell>
          <cell r="O117">
            <v>1940</v>
          </cell>
          <cell r="P117">
            <v>1597</v>
          </cell>
        </row>
        <row r="118">
          <cell r="B118" t="str">
            <v>B26244</v>
          </cell>
          <cell r="C118" t="str">
            <v>85</v>
          </cell>
          <cell r="D118">
            <v>2082</v>
          </cell>
          <cell r="E118">
            <v>2700</v>
          </cell>
          <cell r="F118">
            <v>1886</v>
          </cell>
          <cell r="G118">
            <v>2277</v>
          </cell>
          <cell r="H118">
            <v>2785</v>
          </cell>
          <cell r="I118">
            <v>2488</v>
          </cell>
          <cell r="J118">
            <v>2588</v>
          </cell>
          <cell r="K118">
            <v>2037</v>
          </cell>
          <cell r="L118">
            <v>2505</v>
          </cell>
          <cell r="M118">
            <v>3080</v>
          </cell>
          <cell r="N118">
            <v>2932</v>
          </cell>
          <cell r="O118">
            <v>2625</v>
          </cell>
          <cell r="P118">
            <v>2046</v>
          </cell>
        </row>
        <row r="119">
          <cell r="B119" t="str">
            <v>B26245</v>
          </cell>
          <cell r="C119" t="str">
            <v>85</v>
          </cell>
          <cell r="D119">
            <v>1637</v>
          </cell>
          <cell r="E119">
            <v>2308</v>
          </cell>
          <cell r="F119">
            <v>1896</v>
          </cell>
          <cell r="G119">
            <v>1903</v>
          </cell>
          <cell r="H119">
            <v>2203</v>
          </cell>
          <cell r="I119">
            <v>2317</v>
          </cell>
          <cell r="J119">
            <v>2037</v>
          </cell>
          <cell r="K119">
            <v>2049</v>
          </cell>
          <cell r="L119">
            <v>2538</v>
          </cell>
          <cell r="M119">
            <v>2349</v>
          </cell>
          <cell r="N119">
            <v>2811</v>
          </cell>
          <cell r="O119">
            <v>1988</v>
          </cell>
          <cell r="P119">
            <v>1802</v>
          </cell>
        </row>
        <row r="120">
          <cell r="B120" t="str">
            <v>B26246</v>
          </cell>
          <cell r="C120" t="str">
            <v>85</v>
          </cell>
          <cell r="D120">
            <v>990</v>
          </cell>
          <cell r="E120">
            <v>1373</v>
          </cell>
          <cell r="F120">
            <v>1402</v>
          </cell>
          <cell r="G120">
            <v>1413</v>
          </cell>
          <cell r="H120">
            <v>1663</v>
          </cell>
          <cell r="I120">
            <v>1768</v>
          </cell>
          <cell r="J120">
            <v>1512</v>
          </cell>
          <cell r="K120">
            <v>1514</v>
          </cell>
          <cell r="L120">
            <v>1532</v>
          </cell>
          <cell r="M120">
            <v>1977</v>
          </cell>
          <cell r="N120">
            <v>1597</v>
          </cell>
          <cell r="O120">
            <v>1279</v>
          </cell>
          <cell r="P120">
            <v>1456</v>
          </cell>
        </row>
        <row r="121">
          <cell r="B121" t="str">
            <v>B26247</v>
          </cell>
          <cell r="C121" t="str">
            <v>85</v>
          </cell>
          <cell r="D121">
            <v>282</v>
          </cell>
          <cell r="E121">
            <v>397</v>
          </cell>
          <cell r="F121">
            <v>450</v>
          </cell>
          <cell r="G121">
            <v>335</v>
          </cell>
          <cell r="H121">
            <v>461</v>
          </cell>
          <cell r="I121">
            <v>649</v>
          </cell>
          <cell r="J121">
            <v>628</v>
          </cell>
          <cell r="K121">
            <v>370</v>
          </cell>
          <cell r="L121">
            <v>346</v>
          </cell>
          <cell r="M121">
            <v>565</v>
          </cell>
          <cell r="N121">
            <v>536</v>
          </cell>
          <cell r="O121">
            <v>457</v>
          </cell>
          <cell r="P121">
            <v>405</v>
          </cell>
        </row>
        <row r="122">
          <cell r="B122" t="str">
            <v>B26299</v>
          </cell>
          <cell r="C122" t="str">
            <v>62</v>
          </cell>
          <cell r="D122">
            <v>2215</v>
          </cell>
          <cell r="E122">
            <v>2319</v>
          </cell>
          <cell r="F122">
            <v>4482</v>
          </cell>
          <cell r="G122">
            <v>4670</v>
          </cell>
          <cell r="H122">
            <v>1896</v>
          </cell>
          <cell r="I122">
            <v>553</v>
          </cell>
          <cell r="J122">
            <v>5762</v>
          </cell>
          <cell r="K122">
            <v>2968</v>
          </cell>
          <cell r="L122">
            <v>4675</v>
          </cell>
          <cell r="M122">
            <v>4911</v>
          </cell>
          <cell r="N122">
            <v>6756</v>
          </cell>
          <cell r="O122">
            <v>2520</v>
          </cell>
          <cell r="P122">
            <v>3850</v>
          </cell>
        </row>
        <row r="123">
          <cell r="B123" t="str">
            <v>B26301</v>
          </cell>
          <cell r="C123" t="str">
            <v>59</v>
          </cell>
          <cell r="D123">
            <v>566</v>
          </cell>
          <cell r="E123">
            <v>1</v>
          </cell>
          <cell r="F123">
            <v>1080</v>
          </cell>
          <cell r="G123">
            <v>258</v>
          </cell>
          <cell r="H123">
            <v>0</v>
          </cell>
          <cell r="I123">
            <v>1</v>
          </cell>
          <cell r="L123">
            <v>0</v>
          </cell>
          <cell r="M123">
            <v>0</v>
          </cell>
          <cell r="P123">
            <v>3229</v>
          </cell>
        </row>
        <row r="124">
          <cell r="B124" t="str">
            <v>B26305</v>
          </cell>
          <cell r="C124" t="str">
            <v>59</v>
          </cell>
          <cell r="D124">
            <v>828</v>
          </cell>
          <cell r="E124">
            <v>881</v>
          </cell>
          <cell r="F124">
            <v>1176</v>
          </cell>
          <cell r="G124">
            <v>1238</v>
          </cell>
          <cell r="H124">
            <v>895</v>
          </cell>
          <cell r="I124">
            <v>767</v>
          </cell>
          <cell r="J124">
            <v>917</v>
          </cell>
          <cell r="K124">
            <v>882</v>
          </cell>
          <cell r="L124">
            <v>883</v>
          </cell>
          <cell r="M124">
            <v>867</v>
          </cell>
          <cell r="N124">
            <v>847</v>
          </cell>
          <cell r="O124">
            <v>762</v>
          </cell>
          <cell r="P124">
            <v>634</v>
          </cell>
        </row>
        <row r="125">
          <cell r="B125" t="str">
            <v>B26306</v>
          </cell>
          <cell r="C125" t="str">
            <v>59</v>
          </cell>
          <cell r="D125">
            <v>736</v>
          </cell>
          <cell r="E125">
            <v>617</v>
          </cell>
          <cell r="F125">
            <v>457</v>
          </cell>
          <cell r="G125">
            <v>595</v>
          </cell>
          <cell r="H125">
            <v>612</v>
          </cell>
          <cell r="I125">
            <v>559</v>
          </cell>
          <cell r="J125">
            <v>496</v>
          </cell>
          <cell r="K125">
            <v>656</v>
          </cell>
          <cell r="L125">
            <v>620</v>
          </cell>
          <cell r="M125">
            <v>605</v>
          </cell>
          <cell r="N125">
            <v>489</v>
          </cell>
          <cell r="O125">
            <v>642</v>
          </cell>
          <cell r="P125">
            <v>566</v>
          </cell>
        </row>
        <row r="126">
          <cell r="B126" t="str">
            <v>B26307</v>
          </cell>
          <cell r="C126" t="str">
            <v>59</v>
          </cell>
          <cell r="D126">
            <v>803</v>
          </cell>
          <cell r="E126">
            <v>2</v>
          </cell>
          <cell r="F126">
            <v>999</v>
          </cell>
          <cell r="G126">
            <v>209</v>
          </cell>
          <cell r="H126">
            <v>0</v>
          </cell>
          <cell r="I126">
            <v>0</v>
          </cell>
          <cell r="L126">
            <v>0</v>
          </cell>
          <cell r="M126">
            <v>0</v>
          </cell>
          <cell r="P126">
            <v>3470</v>
          </cell>
        </row>
        <row r="127">
          <cell r="B127" t="str">
            <v>B26308</v>
          </cell>
          <cell r="C127" t="str">
            <v>59</v>
          </cell>
          <cell r="D127">
            <v>1246</v>
          </cell>
          <cell r="E127">
            <v>1216</v>
          </cell>
          <cell r="F127">
            <v>764</v>
          </cell>
          <cell r="G127">
            <v>889</v>
          </cell>
          <cell r="H127">
            <v>1302</v>
          </cell>
          <cell r="I127">
            <v>1128</v>
          </cell>
          <cell r="J127">
            <v>995</v>
          </cell>
          <cell r="K127">
            <v>1135</v>
          </cell>
          <cell r="L127">
            <v>1469</v>
          </cell>
          <cell r="M127">
            <v>1221</v>
          </cell>
          <cell r="N127">
            <v>994</v>
          </cell>
          <cell r="O127">
            <v>997</v>
          </cell>
          <cell r="P127">
            <v>883</v>
          </cell>
        </row>
        <row r="128">
          <cell r="B128" t="str">
            <v>B26312</v>
          </cell>
          <cell r="C128" t="str">
            <v>59</v>
          </cell>
          <cell r="D128">
            <v>384</v>
          </cell>
          <cell r="E128">
            <v>341</v>
          </cell>
          <cell r="F128">
            <v>216</v>
          </cell>
          <cell r="G128">
            <v>565</v>
          </cell>
          <cell r="H128">
            <v>348</v>
          </cell>
          <cell r="I128">
            <v>299</v>
          </cell>
          <cell r="J128">
            <v>230</v>
          </cell>
          <cell r="K128">
            <v>413</v>
          </cell>
          <cell r="L128">
            <v>307</v>
          </cell>
          <cell r="M128">
            <v>372</v>
          </cell>
          <cell r="N128">
            <v>286</v>
          </cell>
          <cell r="O128">
            <v>215</v>
          </cell>
          <cell r="P128">
            <v>237</v>
          </cell>
        </row>
        <row r="129">
          <cell r="B129" t="str">
            <v>B26314</v>
          </cell>
          <cell r="C129" t="str">
            <v>59</v>
          </cell>
          <cell r="D129">
            <v>301</v>
          </cell>
          <cell r="E129">
            <v>365</v>
          </cell>
          <cell r="F129">
            <v>308</v>
          </cell>
          <cell r="G129">
            <v>579</v>
          </cell>
          <cell r="H129">
            <v>404</v>
          </cell>
          <cell r="I129">
            <v>323</v>
          </cell>
          <cell r="J129">
            <v>280</v>
          </cell>
          <cell r="K129">
            <v>361</v>
          </cell>
          <cell r="L129">
            <v>314</v>
          </cell>
          <cell r="M129">
            <v>344</v>
          </cell>
          <cell r="N129">
            <v>309</v>
          </cell>
          <cell r="O129">
            <v>177</v>
          </cell>
          <cell r="P129">
            <v>239</v>
          </cell>
        </row>
        <row r="130">
          <cell r="B130" t="str">
            <v>B26316</v>
          </cell>
          <cell r="C130" t="str">
            <v>59</v>
          </cell>
          <cell r="D130">
            <v>393</v>
          </cell>
          <cell r="E130">
            <v>406</v>
          </cell>
          <cell r="F130">
            <v>373</v>
          </cell>
          <cell r="G130">
            <v>765</v>
          </cell>
          <cell r="H130">
            <v>381</v>
          </cell>
          <cell r="I130">
            <v>439</v>
          </cell>
          <cell r="J130">
            <v>471</v>
          </cell>
          <cell r="K130">
            <v>424</v>
          </cell>
          <cell r="L130">
            <v>398</v>
          </cell>
          <cell r="M130">
            <v>381</v>
          </cell>
          <cell r="N130">
            <v>353</v>
          </cell>
          <cell r="O130">
            <v>313</v>
          </cell>
          <cell r="P130">
            <v>276</v>
          </cell>
        </row>
        <row r="131">
          <cell r="B131" t="str">
            <v>B26317</v>
          </cell>
          <cell r="C131" t="str">
            <v>59</v>
          </cell>
          <cell r="D131">
            <v>4195</v>
          </cell>
          <cell r="E131">
            <v>3994</v>
          </cell>
          <cell r="F131">
            <v>3711</v>
          </cell>
          <cell r="G131">
            <v>5029</v>
          </cell>
          <cell r="H131">
            <v>4598</v>
          </cell>
          <cell r="I131">
            <v>4018</v>
          </cell>
          <cell r="J131">
            <v>3995</v>
          </cell>
          <cell r="K131">
            <v>4083</v>
          </cell>
          <cell r="L131">
            <v>4300</v>
          </cell>
          <cell r="M131">
            <v>4207</v>
          </cell>
          <cell r="N131">
            <v>4060</v>
          </cell>
          <cell r="O131">
            <v>3863</v>
          </cell>
          <cell r="P131">
            <v>3609</v>
          </cell>
        </row>
        <row r="132">
          <cell r="B132" t="str">
            <v>B26318</v>
          </cell>
          <cell r="C132" t="str">
            <v>59</v>
          </cell>
          <cell r="D132">
            <v>2514</v>
          </cell>
          <cell r="E132">
            <v>3005</v>
          </cell>
          <cell r="F132">
            <v>2659</v>
          </cell>
          <cell r="G132">
            <v>3854</v>
          </cell>
          <cell r="H132">
            <v>3232</v>
          </cell>
          <cell r="I132">
            <v>2608</v>
          </cell>
          <cell r="J132">
            <v>2928</v>
          </cell>
          <cell r="K132">
            <v>2922</v>
          </cell>
          <cell r="L132">
            <v>3044</v>
          </cell>
          <cell r="M132">
            <v>2887</v>
          </cell>
          <cell r="N132">
            <v>3104</v>
          </cell>
          <cell r="O132">
            <v>2519</v>
          </cell>
          <cell r="P132">
            <v>2299</v>
          </cell>
        </row>
        <row r="133">
          <cell r="B133" t="str">
            <v>B26320</v>
          </cell>
          <cell r="C133" t="str">
            <v>59</v>
          </cell>
          <cell r="D133">
            <v>3244</v>
          </cell>
          <cell r="E133">
            <v>3308</v>
          </cell>
          <cell r="F133">
            <v>3340</v>
          </cell>
          <cell r="G133">
            <v>4655</v>
          </cell>
          <cell r="H133">
            <v>4227</v>
          </cell>
          <cell r="I133">
            <v>3704</v>
          </cell>
          <cell r="J133">
            <v>3381</v>
          </cell>
          <cell r="K133">
            <v>3172</v>
          </cell>
          <cell r="L133">
            <v>3317</v>
          </cell>
          <cell r="M133">
            <v>3588</v>
          </cell>
          <cell r="N133">
            <v>3298</v>
          </cell>
          <cell r="O133">
            <v>3001</v>
          </cell>
          <cell r="P133">
            <v>2963</v>
          </cell>
        </row>
        <row r="134">
          <cell r="B134" t="str">
            <v>B26324</v>
          </cell>
          <cell r="C134" t="str">
            <v>59</v>
          </cell>
          <cell r="D134">
            <v>436</v>
          </cell>
          <cell r="E134">
            <v>575</v>
          </cell>
          <cell r="F134">
            <v>1089</v>
          </cell>
          <cell r="G134">
            <v>1166</v>
          </cell>
          <cell r="H134">
            <v>790</v>
          </cell>
          <cell r="I134">
            <v>1233</v>
          </cell>
          <cell r="J134">
            <v>464</v>
          </cell>
          <cell r="K134">
            <v>616</v>
          </cell>
          <cell r="L134">
            <v>832</v>
          </cell>
          <cell r="M134">
            <v>942</v>
          </cell>
          <cell r="N134">
            <v>873</v>
          </cell>
          <cell r="O134">
            <v>658</v>
          </cell>
          <cell r="P134">
            <v>1049</v>
          </cell>
        </row>
        <row r="135">
          <cell r="B135" t="str">
            <v>B26325</v>
          </cell>
          <cell r="C135" t="str">
            <v>59</v>
          </cell>
          <cell r="D135">
            <v>532</v>
          </cell>
          <cell r="E135">
            <v>772</v>
          </cell>
          <cell r="F135">
            <v>1055</v>
          </cell>
          <cell r="G135">
            <v>1454</v>
          </cell>
          <cell r="H135">
            <v>805</v>
          </cell>
          <cell r="I135">
            <v>1409</v>
          </cell>
          <cell r="J135">
            <v>713</v>
          </cell>
          <cell r="K135">
            <v>436</v>
          </cell>
          <cell r="L135">
            <v>1448</v>
          </cell>
          <cell r="M135">
            <v>999</v>
          </cell>
          <cell r="N135">
            <v>614</v>
          </cell>
          <cell r="O135">
            <v>1141</v>
          </cell>
          <cell r="P135">
            <v>1289</v>
          </cell>
        </row>
        <row r="136">
          <cell r="B136" t="str">
            <v>B26326</v>
          </cell>
          <cell r="C136" t="str">
            <v>59</v>
          </cell>
          <cell r="D136">
            <v>762</v>
          </cell>
          <cell r="E136">
            <v>972</v>
          </cell>
          <cell r="F136">
            <v>1480</v>
          </cell>
          <cell r="G136">
            <v>1997</v>
          </cell>
          <cell r="H136">
            <v>930</v>
          </cell>
          <cell r="I136">
            <v>1740</v>
          </cell>
          <cell r="J136">
            <v>987</v>
          </cell>
          <cell r="K136">
            <v>1320</v>
          </cell>
          <cell r="L136">
            <v>1528</v>
          </cell>
          <cell r="M136">
            <v>1346</v>
          </cell>
          <cell r="N136">
            <v>1029</v>
          </cell>
          <cell r="O136">
            <v>1010</v>
          </cell>
          <cell r="P136">
            <v>1589</v>
          </cell>
        </row>
        <row r="137">
          <cell r="B137" t="str">
            <v>B26327</v>
          </cell>
          <cell r="C137" t="str">
            <v>59</v>
          </cell>
          <cell r="D137">
            <v>173</v>
          </cell>
          <cell r="E137">
            <v>109</v>
          </cell>
          <cell r="F137">
            <v>191</v>
          </cell>
          <cell r="G137">
            <v>132</v>
          </cell>
          <cell r="H137">
            <v>183</v>
          </cell>
          <cell r="I137">
            <v>279</v>
          </cell>
          <cell r="J137">
            <v>218</v>
          </cell>
          <cell r="K137">
            <v>309</v>
          </cell>
          <cell r="L137">
            <v>173</v>
          </cell>
          <cell r="M137">
            <v>261</v>
          </cell>
          <cell r="N137">
            <v>284</v>
          </cell>
          <cell r="O137">
            <v>123</v>
          </cell>
          <cell r="P137">
            <v>151</v>
          </cell>
        </row>
        <row r="138">
          <cell r="B138" t="str">
            <v>B26328</v>
          </cell>
          <cell r="C138" t="str">
            <v>59</v>
          </cell>
          <cell r="D138">
            <v>192</v>
          </cell>
          <cell r="E138">
            <v>190</v>
          </cell>
          <cell r="F138">
            <v>220</v>
          </cell>
          <cell r="G138">
            <v>206</v>
          </cell>
          <cell r="H138">
            <v>248</v>
          </cell>
          <cell r="I138">
            <v>255</v>
          </cell>
          <cell r="J138">
            <v>128</v>
          </cell>
          <cell r="K138">
            <v>261</v>
          </cell>
          <cell r="L138">
            <v>534</v>
          </cell>
          <cell r="M138">
            <v>590</v>
          </cell>
          <cell r="N138">
            <v>400</v>
          </cell>
          <cell r="O138">
            <v>490</v>
          </cell>
          <cell r="P138">
            <v>160</v>
          </cell>
        </row>
        <row r="139">
          <cell r="B139" t="str">
            <v>B26329</v>
          </cell>
          <cell r="C139" t="str">
            <v>59</v>
          </cell>
          <cell r="D139">
            <v>78</v>
          </cell>
          <cell r="E139">
            <v>105</v>
          </cell>
          <cell r="F139">
            <v>95</v>
          </cell>
          <cell r="G139">
            <v>112</v>
          </cell>
          <cell r="H139">
            <v>184</v>
          </cell>
          <cell r="I139">
            <v>170</v>
          </cell>
          <cell r="J139">
            <v>193</v>
          </cell>
          <cell r="K139">
            <v>15</v>
          </cell>
          <cell r="M139">
            <v>204</v>
          </cell>
          <cell r="N139">
            <v>154</v>
          </cell>
          <cell r="O139">
            <v>77</v>
          </cell>
          <cell r="P139">
            <v>76</v>
          </cell>
        </row>
        <row r="140">
          <cell r="B140" t="str">
            <v>B26330</v>
          </cell>
          <cell r="C140" t="str">
            <v>59</v>
          </cell>
          <cell r="D140">
            <v>864</v>
          </cell>
          <cell r="E140">
            <v>1177</v>
          </cell>
          <cell r="F140">
            <v>1502</v>
          </cell>
          <cell r="G140">
            <v>2232</v>
          </cell>
          <cell r="H140">
            <v>1151</v>
          </cell>
          <cell r="I140">
            <v>1971</v>
          </cell>
          <cell r="J140">
            <v>941</v>
          </cell>
          <cell r="K140">
            <v>1506</v>
          </cell>
          <cell r="L140">
            <v>1171</v>
          </cell>
          <cell r="M140">
            <v>2036</v>
          </cell>
          <cell r="N140">
            <v>1659</v>
          </cell>
          <cell r="O140">
            <v>692</v>
          </cell>
          <cell r="P140">
            <v>1852</v>
          </cell>
        </row>
        <row r="141">
          <cell r="B141" t="str">
            <v>B26331</v>
          </cell>
          <cell r="C141" t="str">
            <v>59</v>
          </cell>
          <cell r="D141">
            <v>254</v>
          </cell>
          <cell r="E141">
            <v>283</v>
          </cell>
          <cell r="F141">
            <v>295</v>
          </cell>
          <cell r="G141">
            <v>342</v>
          </cell>
          <cell r="H141">
            <v>334</v>
          </cell>
          <cell r="I141">
            <v>441</v>
          </cell>
          <cell r="J141">
            <v>326</v>
          </cell>
          <cell r="K141">
            <v>593</v>
          </cell>
          <cell r="L141">
            <v>535</v>
          </cell>
          <cell r="M141">
            <v>478</v>
          </cell>
          <cell r="N141">
            <v>483</v>
          </cell>
          <cell r="O141">
            <v>410</v>
          </cell>
          <cell r="P141">
            <v>270</v>
          </cell>
        </row>
        <row r="142">
          <cell r="B142" t="str">
            <v>B26333</v>
          </cell>
          <cell r="C142" t="str">
            <v>59</v>
          </cell>
          <cell r="D142">
            <v>40</v>
          </cell>
          <cell r="E142">
            <v>27</v>
          </cell>
          <cell r="F142">
            <v>16</v>
          </cell>
          <cell r="G142">
            <v>17</v>
          </cell>
          <cell r="H142">
            <v>37</v>
          </cell>
          <cell r="I142">
            <v>15</v>
          </cell>
          <cell r="J142">
            <v>0</v>
          </cell>
          <cell r="K142">
            <v>47</v>
          </cell>
          <cell r="L142">
            <v>5</v>
          </cell>
          <cell r="N142">
            <v>23</v>
          </cell>
          <cell r="O142">
            <v>28</v>
          </cell>
          <cell r="P142">
            <v>28</v>
          </cell>
        </row>
        <row r="143">
          <cell r="B143" t="str">
            <v>B26336</v>
          </cell>
          <cell r="C143" t="str">
            <v>62</v>
          </cell>
          <cell r="E143">
            <v>0</v>
          </cell>
        </row>
        <row r="144">
          <cell r="B144" t="str">
            <v>B26344</v>
          </cell>
          <cell r="C144" t="str">
            <v>69</v>
          </cell>
          <cell r="D144">
            <v>173</v>
          </cell>
          <cell r="E144">
            <v>248</v>
          </cell>
          <cell r="F144">
            <v>206</v>
          </cell>
          <cell r="G144">
            <v>301</v>
          </cell>
          <cell r="H144">
            <v>314</v>
          </cell>
          <cell r="I144">
            <v>205</v>
          </cell>
          <cell r="J144">
            <v>266</v>
          </cell>
          <cell r="K144">
            <v>184</v>
          </cell>
          <cell r="L144">
            <v>202</v>
          </cell>
          <cell r="M144">
            <v>188</v>
          </cell>
          <cell r="N144">
            <v>206</v>
          </cell>
          <cell r="O144">
            <v>228</v>
          </cell>
          <cell r="P144">
            <v>246</v>
          </cell>
        </row>
        <row r="145">
          <cell r="B145" t="str">
            <v>B26345</v>
          </cell>
          <cell r="C145" t="str">
            <v>59</v>
          </cell>
          <cell r="D145">
            <v>746</v>
          </cell>
          <cell r="E145">
            <v>869</v>
          </cell>
          <cell r="F145">
            <v>855</v>
          </cell>
          <cell r="G145">
            <v>920</v>
          </cell>
          <cell r="H145">
            <v>942</v>
          </cell>
          <cell r="I145">
            <v>918</v>
          </cell>
          <cell r="J145">
            <v>817</v>
          </cell>
          <cell r="K145">
            <v>27</v>
          </cell>
          <cell r="L145">
            <v>527</v>
          </cell>
          <cell r="M145">
            <v>707</v>
          </cell>
          <cell r="N145">
            <v>619</v>
          </cell>
          <cell r="O145">
            <v>1054</v>
          </cell>
          <cell r="P145">
            <v>742</v>
          </cell>
        </row>
        <row r="146">
          <cell r="B146" t="str">
            <v>B26347</v>
          </cell>
          <cell r="C146" t="str">
            <v>69</v>
          </cell>
          <cell r="D146">
            <v>1108</v>
          </cell>
          <cell r="E146">
            <v>739</v>
          </cell>
          <cell r="F146">
            <v>1097</v>
          </cell>
          <cell r="G146">
            <v>1190</v>
          </cell>
          <cell r="H146">
            <v>898</v>
          </cell>
          <cell r="I146">
            <v>1108</v>
          </cell>
          <cell r="J146">
            <v>1035</v>
          </cell>
          <cell r="K146">
            <v>1154</v>
          </cell>
          <cell r="L146">
            <v>796</v>
          </cell>
          <cell r="M146">
            <v>1021</v>
          </cell>
          <cell r="N146">
            <v>893</v>
          </cell>
          <cell r="O146">
            <v>774</v>
          </cell>
          <cell r="P146">
            <v>1072</v>
          </cell>
        </row>
        <row r="147">
          <cell r="B147" t="str">
            <v>B26365</v>
          </cell>
          <cell r="C147" t="str">
            <v>59</v>
          </cell>
          <cell r="D147">
            <v>62</v>
          </cell>
          <cell r="E147">
            <v>24</v>
          </cell>
          <cell r="F147">
            <v>48</v>
          </cell>
          <cell r="H147">
            <v>48</v>
          </cell>
          <cell r="J147">
            <v>24</v>
          </cell>
          <cell r="K147">
            <v>21</v>
          </cell>
          <cell r="O147">
            <v>24</v>
          </cell>
        </row>
        <row r="148">
          <cell r="B148" t="str">
            <v>B26367</v>
          </cell>
          <cell r="C148" t="str">
            <v>60</v>
          </cell>
          <cell r="D148">
            <v>10541</v>
          </cell>
          <cell r="E148">
            <v>11196</v>
          </cell>
          <cell r="F148">
            <v>9829</v>
          </cell>
          <cell r="G148">
            <v>10883</v>
          </cell>
          <cell r="H148">
            <v>10292</v>
          </cell>
          <cell r="I148">
            <v>9538</v>
          </cell>
          <cell r="J148">
            <v>10946</v>
          </cell>
          <cell r="K148">
            <v>9918</v>
          </cell>
          <cell r="L148">
            <v>10675</v>
          </cell>
          <cell r="M148">
            <v>10969</v>
          </cell>
          <cell r="N148">
            <v>11606</v>
          </cell>
          <cell r="O148">
            <v>11584</v>
          </cell>
          <cell r="P148">
            <v>11700</v>
          </cell>
        </row>
        <row r="149">
          <cell r="B149" t="str">
            <v>B26370</v>
          </cell>
          <cell r="C149" t="str">
            <v>59</v>
          </cell>
          <cell r="D149">
            <v>7494</v>
          </cell>
          <cell r="E149">
            <v>8584</v>
          </cell>
          <cell r="F149">
            <v>6104</v>
          </cell>
          <cell r="G149">
            <v>9345</v>
          </cell>
          <cell r="H149">
            <v>10378</v>
          </cell>
          <cell r="I149">
            <v>6615</v>
          </cell>
          <cell r="J149">
            <v>4768</v>
          </cell>
          <cell r="K149">
            <v>7297</v>
          </cell>
          <cell r="L149">
            <v>9145</v>
          </cell>
          <cell r="M149">
            <v>13208</v>
          </cell>
          <cell r="N149">
            <v>7083</v>
          </cell>
          <cell r="O149">
            <v>9690</v>
          </cell>
          <cell r="P149">
            <v>8545</v>
          </cell>
        </row>
        <row r="150">
          <cell r="B150" t="str">
            <v>B26371</v>
          </cell>
          <cell r="C150" t="str">
            <v>59</v>
          </cell>
          <cell r="D150">
            <v>140</v>
          </cell>
          <cell r="E150">
            <v>140</v>
          </cell>
          <cell r="F150">
            <v>0</v>
          </cell>
          <cell r="G150">
            <v>113</v>
          </cell>
          <cell r="H150">
            <v>112</v>
          </cell>
          <cell r="I150">
            <v>167</v>
          </cell>
          <cell r="J150">
            <v>52</v>
          </cell>
          <cell r="K150">
            <v>168</v>
          </cell>
          <cell r="L150">
            <v>84</v>
          </cell>
          <cell r="M150">
            <v>52</v>
          </cell>
          <cell r="N150">
            <v>0</v>
          </cell>
          <cell r="O150">
            <v>0</v>
          </cell>
          <cell r="P150">
            <v>174</v>
          </cell>
        </row>
        <row r="151">
          <cell r="B151" t="str">
            <v>B26372</v>
          </cell>
          <cell r="C151" t="str">
            <v>59</v>
          </cell>
          <cell r="D151">
            <v>634</v>
          </cell>
          <cell r="E151">
            <v>803</v>
          </cell>
          <cell r="F151">
            <v>368</v>
          </cell>
          <cell r="G151">
            <v>1065</v>
          </cell>
          <cell r="H151">
            <v>844</v>
          </cell>
          <cell r="I151">
            <v>635</v>
          </cell>
          <cell r="J151">
            <v>411</v>
          </cell>
          <cell r="K151">
            <v>466</v>
          </cell>
          <cell r="L151">
            <v>180</v>
          </cell>
          <cell r="M151">
            <v>93</v>
          </cell>
          <cell r="N151">
            <v>5</v>
          </cell>
          <cell r="O151">
            <v>322</v>
          </cell>
          <cell r="P151">
            <v>710</v>
          </cell>
        </row>
        <row r="152">
          <cell r="B152" t="str">
            <v>B26373</v>
          </cell>
          <cell r="C152" t="str">
            <v>59</v>
          </cell>
          <cell r="E152">
            <v>0</v>
          </cell>
          <cell r="G152">
            <v>0</v>
          </cell>
          <cell r="K152">
            <v>0</v>
          </cell>
          <cell r="L152">
            <v>1064</v>
          </cell>
          <cell r="M152">
            <v>242</v>
          </cell>
        </row>
        <row r="153">
          <cell r="B153" t="str">
            <v>B26376</v>
          </cell>
          <cell r="C153" t="str">
            <v>59</v>
          </cell>
          <cell r="D153">
            <v>-1</v>
          </cell>
          <cell r="E153">
            <v>2</v>
          </cell>
          <cell r="F153">
            <v>-3</v>
          </cell>
          <cell r="L153">
            <v>840</v>
          </cell>
          <cell r="M153">
            <v>60</v>
          </cell>
          <cell r="P153">
            <v>1</v>
          </cell>
        </row>
        <row r="154">
          <cell r="B154" t="str">
            <v>B26380</v>
          </cell>
          <cell r="C154" t="str">
            <v>59</v>
          </cell>
          <cell r="E154">
            <v>853</v>
          </cell>
          <cell r="F154">
            <v>550</v>
          </cell>
          <cell r="G154">
            <v>169</v>
          </cell>
          <cell r="H154">
            <v>686</v>
          </cell>
          <cell r="I154">
            <v>153</v>
          </cell>
          <cell r="J154">
            <v>128</v>
          </cell>
          <cell r="K154">
            <v>227</v>
          </cell>
          <cell r="L154">
            <v>700</v>
          </cell>
          <cell r="M154">
            <v>167</v>
          </cell>
          <cell r="O154">
            <v>422</v>
          </cell>
          <cell r="P154">
            <v>508</v>
          </cell>
        </row>
        <row r="155">
          <cell r="B155" t="str">
            <v>B26381</v>
          </cell>
          <cell r="C155" t="str">
            <v>59</v>
          </cell>
          <cell r="D155">
            <v>507</v>
          </cell>
          <cell r="E155">
            <v>318</v>
          </cell>
          <cell r="F155">
            <v>80</v>
          </cell>
          <cell r="G155">
            <v>132</v>
          </cell>
          <cell r="H155">
            <v>74</v>
          </cell>
          <cell r="I155">
            <v>587</v>
          </cell>
          <cell r="J155">
            <v>69</v>
          </cell>
          <cell r="K155">
            <v>108</v>
          </cell>
          <cell r="L155">
            <v>90</v>
          </cell>
          <cell r="O155">
            <v>144</v>
          </cell>
        </row>
        <row r="156">
          <cell r="B156" t="str">
            <v>B26385</v>
          </cell>
          <cell r="C156" t="str">
            <v>59</v>
          </cell>
          <cell r="G156">
            <v>0</v>
          </cell>
        </row>
        <row r="157">
          <cell r="B157" t="str">
            <v>B26396</v>
          </cell>
          <cell r="C157" t="str">
            <v>59</v>
          </cell>
          <cell r="D157">
            <v>7267</v>
          </cell>
          <cell r="E157">
            <v>7871</v>
          </cell>
          <cell r="F157">
            <v>5548</v>
          </cell>
          <cell r="G157">
            <v>8979</v>
          </cell>
          <cell r="H157">
            <v>9995</v>
          </cell>
          <cell r="I157">
            <v>5914</v>
          </cell>
          <cell r="J157">
            <v>4217</v>
          </cell>
          <cell r="K157">
            <v>6636</v>
          </cell>
          <cell r="L157">
            <v>8344</v>
          </cell>
          <cell r="M157">
            <v>11502</v>
          </cell>
          <cell r="N157">
            <v>8145</v>
          </cell>
          <cell r="O157">
            <v>8847</v>
          </cell>
          <cell r="P157">
            <v>7551</v>
          </cell>
        </row>
        <row r="158">
          <cell r="B158" t="str">
            <v>B26397</v>
          </cell>
          <cell r="C158" t="str">
            <v>59</v>
          </cell>
          <cell r="D158">
            <v>341</v>
          </cell>
          <cell r="E158">
            <v>275</v>
          </cell>
          <cell r="F158">
            <v>196</v>
          </cell>
          <cell r="G158">
            <v>295</v>
          </cell>
          <cell r="H158">
            <v>468</v>
          </cell>
          <cell r="I158">
            <v>224</v>
          </cell>
          <cell r="J158">
            <v>173</v>
          </cell>
          <cell r="K158">
            <v>172</v>
          </cell>
          <cell r="L158">
            <v>0</v>
          </cell>
          <cell r="O158">
            <v>168</v>
          </cell>
          <cell r="P158">
            <v>166</v>
          </cell>
        </row>
        <row r="159">
          <cell r="B159" t="str">
            <v>B26398</v>
          </cell>
          <cell r="C159" t="str">
            <v>59</v>
          </cell>
          <cell r="D159">
            <v>1117</v>
          </cell>
          <cell r="E159">
            <v>1245</v>
          </cell>
          <cell r="F159">
            <v>801</v>
          </cell>
          <cell r="G159">
            <v>1296</v>
          </cell>
          <cell r="H159">
            <v>1581</v>
          </cell>
          <cell r="I159">
            <v>854</v>
          </cell>
          <cell r="J159">
            <v>785</v>
          </cell>
          <cell r="K159">
            <v>768</v>
          </cell>
          <cell r="L159">
            <v>358</v>
          </cell>
          <cell r="M159">
            <v>115</v>
          </cell>
          <cell r="N159">
            <v>0</v>
          </cell>
          <cell r="O159">
            <v>527</v>
          </cell>
          <cell r="P159">
            <v>1252</v>
          </cell>
        </row>
        <row r="160">
          <cell r="B160" t="str">
            <v>B26399</v>
          </cell>
          <cell r="C160" t="str">
            <v>85</v>
          </cell>
          <cell r="D160">
            <v>0</v>
          </cell>
          <cell r="E160">
            <v>0</v>
          </cell>
          <cell r="F160">
            <v>0</v>
          </cell>
          <cell r="G160">
            <v>200</v>
          </cell>
          <cell r="H160">
            <v>388</v>
          </cell>
          <cell r="I160">
            <v>3560</v>
          </cell>
          <cell r="J160">
            <v>598</v>
          </cell>
          <cell r="K160">
            <v>637</v>
          </cell>
          <cell r="L160">
            <v>6040</v>
          </cell>
          <cell r="M160">
            <v>11455</v>
          </cell>
          <cell r="N160">
            <v>41154</v>
          </cell>
          <cell r="O160">
            <v>-7057</v>
          </cell>
          <cell r="P160">
            <v>0</v>
          </cell>
        </row>
        <row r="161">
          <cell r="B161" t="str">
            <v>B26400</v>
          </cell>
          <cell r="C161" t="str">
            <v>64</v>
          </cell>
          <cell r="D161">
            <v>7190</v>
          </cell>
          <cell r="E161">
            <v>6128</v>
          </cell>
          <cell r="F161">
            <v>7180</v>
          </cell>
          <cell r="G161">
            <v>7353</v>
          </cell>
          <cell r="H161">
            <v>7470</v>
          </cell>
          <cell r="I161">
            <v>7161</v>
          </cell>
          <cell r="J161">
            <v>7138</v>
          </cell>
          <cell r="K161">
            <v>7107</v>
          </cell>
          <cell r="L161">
            <v>7147</v>
          </cell>
          <cell r="M161">
            <v>7098</v>
          </cell>
          <cell r="N161">
            <v>7377</v>
          </cell>
          <cell r="O161">
            <v>6742</v>
          </cell>
          <cell r="P161">
            <v>6638</v>
          </cell>
        </row>
        <row r="162">
          <cell r="B162" t="str">
            <v>B26401</v>
          </cell>
          <cell r="C162" t="str">
            <v>64</v>
          </cell>
          <cell r="D162">
            <v>308</v>
          </cell>
          <cell r="E162">
            <v>168</v>
          </cell>
          <cell r="F162">
            <v>252</v>
          </cell>
          <cell r="G162">
            <v>196</v>
          </cell>
          <cell r="H162">
            <v>252</v>
          </cell>
          <cell r="I162">
            <v>196</v>
          </cell>
          <cell r="J162">
            <v>224</v>
          </cell>
          <cell r="K162">
            <v>168</v>
          </cell>
          <cell r="L162">
            <v>168</v>
          </cell>
          <cell r="M162">
            <v>168</v>
          </cell>
          <cell r="N162">
            <v>196</v>
          </cell>
          <cell r="O162">
            <v>168</v>
          </cell>
          <cell r="P162">
            <v>140</v>
          </cell>
        </row>
        <row r="163">
          <cell r="B163" t="str">
            <v>B26404</v>
          </cell>
          <cell r="C163" t="str">
            <v>59</v>
          </cell>
          <cell r="D163">
            <v>35</v>
          </cell>
          <cell r="E163">
            <v>26</v>
          </cell>
          <cell r="F163">
            <v>36</v>
          </cell>
          <cell r="G163">
            <v>18</v>
          </cell>
          <cell r="H163">
            <v>45</v>
          </cell>
          <cell r="K163">
            <v>72</v>
          </cell>
          <cell r="L163">
            <v>54</v>
          </cell>
          <cell r="M163">
            <v>37</v>
          </cell>
          <cell r="N163">
            <v>18</v>
          </cell>
          <cell r="O163">
            <v>36</v>
          </cell>
          <cell r="P163">
            <v>36</v>
          </cell>
        </row>
        <row r="164">
          <cell r="B164" t="str">
            <v>B26405</v>
          </cell>
          <cell r="C164" t="str">
            <v>59</v>
          </cell>
          <cell r="D164">
            <v>6160</v>
          </cell>
          <cell r="E164">
            <v>3973</v>
          </cell>
          <cell r="F164">
            <v>3926</v>
          </cell>
          <cell r="G164">
            <v>5062</v>
          </cell>
          <cell r="H164">
            <v>4409</v>
          </cell>
          <cell r="I164">
            <v>3998</v>
          </cell>
          <cell r="J164">
            <v>4484</v>
          </cell>
          <cell r="K164">
            <v>4105</v>
          </cell>
          <cell r="L164">
            <v>4351</v>
          </cell>
          <cell r="M164">
            <v>4556</v>
          </cell>
          <cell r="N164">
            <v>4231</v>
          </cell>
          <cell r="O164">
            <v>3871</v>
          </cell>
          <cell r="P164">
            <v>3399</v>
          </cell>
        </row>
        <row r="165">
          <cell r="B165" t="str">
            <v>B26411</v>
          </cell>
          <cell r="C165" t="str">
            <v>59</v>
          </cell>
          <cell r="F165">
            <v>483</v>
          </cell>
          <cell r="L165">
            <v>504</v>
          </cell>
        </row>
        <row r="166">
          <cell r="B166" t="str">
            <v>B26412</v>
          </cell>
          <cell r="C166" t="str">
            <v>59</v>
          </cell>
          <cell r="E166">
            <v>504</v>
          </cell>
          <cell r="G166">
            <v>223</v>
          </cell>
          <cell r="H166">
            <v>443</v>
          </cell>
          <cell r="J166">
            <v>56</v>
          </cell>
          <cell r="K166">
            <v>143</v>
          </cell>
          <cell r="L166">
            <v>504</v>
          </cell>
        </row>
        <row r="167">
          <cell r="B167" t="str">
            <v>B26415</v>
          </cell>
          <cell r="C167" t="str">
            <v>59</v>
          </cell>
          <cell r="E167">
            <v>0</v>
          </cell>
        </row>
        <row r="168">
          <cell r="B168" t="str">
            <v>B26416</v>
          </cell>
          <cell r="C168" t="str">
            <v>59</v>
          </cell>
          <cell r="E168">
            <v>0</v>
          </cell>
          <cell r="G168">
            <v>0</v>
          </cell>
          <cell r="M168">
            <v>0</v>
          </cell>
        </row>
        <row r="169">
          <cell r="B169" t="str">
            <v>B26419</v>
          </cell>
          <cell r="C169" t="str">
            <v>59</v>
          </cell>
          <cell r="D169">
            <v>373</v>
          </cell>
          <cell r="E169">
            <v>263</v>
          </cell>
          <cell r="F169">
            <v>266</v>
          </cell>
          <cell r="G169">
            <v>314</v>
          </cell>
          <cell r="H169">
            <v>374</v>
          </cell>
          <cell r="I169">
            <v>181</v>
          </cell>
          <cell r="J169">
            <v>171</v>
          </cell>
          <cell r="K169">
            <v>143</v>
          </cell>
          <cell r="L169">
            <v>131</v>
          </cell>
          <cell r="M169">
            <v>111</v>
          </cell>
          <cell r="N169">
            <v>87</v>
          </cell>
          <cell r="O169">
            <v>22</v>
          </cell>
          <cell r="P169">
            <v>279</v>
          </cell>
        </row>
        <row r="170">
          <cell r="B170" t="str">
            <v>B26420</v>
          </cell>
          <cell r="C170" t="str">
            <v>59</v>
          </cell>
          <cell r="D170">
            <v>451</v>
          </cell>
          <cell r="E170">
            <v>334</v>
          </cell>
          <cell r="F170">
            <v>290</v>
          </cell>
          <cell r="G170">
            <v>342</v>
          </cell>
          <cell r="H170">
            <v>395</v>
          </cell>
          <cell r="I170">
            <v>204</v>
          </cell>
          <cell r="J170">
            <v>184</v>
          </cell>
          <cell r="K170">
            <v>164</v>
          </cell>
          <cell r="L170">
            <v>145</v>
          </cell>
          <cell r="M170">
            <v>108</v>
          </cell>
          <cell r="N170">
            <v>98</v>
          </cell>
          <cell r="O170">
            <v>39</v>
          </cell>
          <cell r="P170">
            <v>221</v>
          </cell>
        </row>
        <row r="171">
          <cell r="B171" t="str">
            <v>B26422</v>
          </cell>
          <cell r="C171" t="str">
            <v>59</v>
          </cell>
          <cell r="D171">
            <v>65</v>
          </cell>
          <cell r="E171">
            <v>19</v>
          </cell>
          <cell r="F171">
            <v>5</v>
          </cell>
          <cell r="G171">
            <v>3</v>
          </cell>
          <cell r="H171">
            <v>1</v>
          </cell>
          <cell r="I171">
            <v>1</v>
          </cell>
          <cell r="J171">
            <v>1</v>
          </cell>
          <cell r="P171">
            <v>44</v>
          </cell>
        </row>
        <row r="172">
          <cell r="B172" t="str">
            <v>B26424</v>
          </cell>
          <cell r="C172" t="str">
            <v>85</v>
          </cell>
          <cell r="D172">
            <v>586</v>
          </cell>
          <cell r="E172">
            <v>660</v>
          </cell>
          <cell r="F172">
            <v>566</v>
          </cell>
          <cell r="G172">
            <v>622</v>
          </cell>
          <cell r="H172">
            <v>651</v>
          </cell>
          <cell r="I172">
            <v>987</v>
          </cell>
          <cell r="J172">
            <v>732</v>
          </cell>
          <cell r="K172">
            <v>811</v>
          </cell>
          <cell r="L172">
            <v>1750</v>
          </cell>
          <cell r="M172">
            <v>4972</v>
          </cell>
          <cell r="N172">
            <v>17418</v>
          </cell>
          <cell r="O172">
            <v>3241</v>
          </cell>
          <cell r="P172">
            <v>493</v>
          </cell>
        </row>
        <row r="173">
          <cell r="B173" t="str">
            <v>B26425</v>
          </cell>
          <cell r="C173" t="str">
            <v>85</v>
          </cell>
          <cell r="D173">
            <v>389</v>
          </cell>
          <cell r="E173">
            <v>419</v>
          </cell>
          <cell r="F173">
            <v>333</v>
          </cell>
          <cell r="G173">
            <v>351</v>
          </cell>
          <cell r="H173">
            <v>347</v>
          </cell>
          <cell r="I173">
            <v>342</v>
          </cell>
          <cell r="J173">
            <v>349</v>
          </cell>
          <cell r="K173">
            <v>3556</v>
          </cell>
          <cell r="L173">
            <v>1121</v>
          </cell>
          <cell r="M173">
            <v>7638</v>
          </cell>
          <cell r="N173">
            <v>12882</v>
          </cell>
          <cell r="O173">
            <v>3945</v>
          </cell>
          <cell r="P173">
            <v>349</v>
          </cell>
        </row>
        <row r="174">
          <cell r="B174" t="str">
            <v>B26427</v>
          </cell>
          <cell r="C174" t="str">
            <v>69</v>
          </cell>
          <cell r="D174">
            <v>612</v>
          </cell>
          <cell r="E174">
            <v>548</v>
          </cell>
          <cell r="F174">
            <v>555</v>
          </cell>
          <cell r="G174">
            <v>596</v>
          </cell>
          <cell r="H174">
            <v>621</v>
          </cell>
          <cell r="I174">
            <v>496</v>
          </cell>
          <cell r="J174">
            <v>460</v>
          </cell>
          <cell r="K174">
            <v>367</v>
          </cell>
          <cell r="L174">
            <v>324</v>
          </cell>
          <cell r="M174">
            <v>306</v>
          </cell>
          <cell r="N174">
            <v>261</v>
          </cell>
          <cell r="O174">
            <v>330</v>
          </cell>
          <cell r="P174">
            <v>585</v>
          </cell>
        </row>
        <row r="175">
          <cell r="B175" t="str">
            <v>B26428</v>
          </cell>
          <cell r="C175" t="str">
            <v>69</v>
          </cell>
          <cell r="D175">
            <v>468</v>
          </cell>
          <cell r="E175">
            <v>421</v>
          </cell>
          <cell r="F175">
            <v>438</v>
          </cell>
          <cell r="G175">
            <v>448</v>
          </cell>
          <cell r="H175">
            <v>433</v>
          </cell>
          <cell r="I175">
            <v>342</v>
          </cell>
          <cell r="J175">
            <v>314</v>
          </cell>
          <cell r="K175">
            <v>252</v>
          </cell>
          <cell r="L175">
            <v>240</v>
          </cell>
          <cell r="M175">
            <v>205</v>
          </cell>
          <cell r="N175">
            <v>192</v>
          </cell>
          <cell r="O175">
            <v>231</v>
          </cell>
          <cell r="P175">
            <v>473</v>
          </cell>
        </row>
        <row r="176">
          <cell r="B176" t="str">
            <v>B26430</v>
          </cell>
          <cell r="C176" t="str">
            <v>62</v>
          </cell>
          <cell r="D176">
            <v>424</v>
          </cell>
          <cell r="E176">
            <v>415</v>
          </cell>
          <cell r="F176">
            <v>524</v>
          </cell>
          <cell r="G176">
            <v>207</v>
          </cell>
          <cell r="H176">
            <v>437</v>
          </cell>
          <cell r="I176">
            <v>494</v>
          </cell>
          <cell r="J176">
            <v>394</v>
          </cell>
          <cell r="K176">
            <v>313</v>
          </cell>
          <cell r="L176">
            <v>194</v>
          </cell>
          <cell r="M176">
            <v>421</v>
          </cell>
          <cell r="N176">
            <v>358</v>
          </cell>
          <cell r="O176">
            <v>354</v>
          </cell>
          <cell r="P176">
            <v>241</v>
          </cell>
        </row>
        <row r="177">
          <cell r="B177" t="str">
            <v>B26431</v>
          </cell>
          <cell r="C177" t="str">
            <v>64</v>
          </cell>
          <cell r="D177">
            <v>225</v>
          </cell>
          <cell r="E177">
            <v>243</v>
          </cell>
          <cell r="F177">
            <v>262</v>
          </cell>
          <cell r="G177">
            <v>266</v>
          </cell>
          <cell r="H177">
            <v>260</v>
          </cell>
          <cell r="I177">
            <v>257</v>
          </cell>
          <cell r="J177">
            <v>275</v>
          </cell>
          <cell r="K177">
            <v>267</v>
          </cell>
          <cell r="L177">
            <v>257</v>
          </cell>
          <cell r="M177">
            <v>260</v>
          </cell>
          <cell r="N177">
            <v>284</v>
          </cell>
          <cell r="O177">
            <v>236</v>
          </cell>
          <cell r="P177">
            <v>218</v>
          </cell>
        </row>
        <row r="178">
          <cell r="B178" t="str">
            <v>B26433</v>
          </cell>
          <cell r="C178" t="str">
            <v>64</v>
          </cell>
          <cell r="D178">
            <v>33077</v>
          </cell>
          <cell r="E178">
            <v>33930</v>
          </cell>
          <cell r="F178">
            <v>37447</v>
          </cell>
          <cell r="G178">
            <v>36315</v>
          </cell>
          <cell r="H178">
            <v>34842</v>
          </cell>
          <cell r="I178">
            <v>33425</v>
          </cell>
          <cell r="J178">
            <v>38551</v>
          </cell>
          <cell r="K178">
            <v>33777</v>
          </cell>
          <cell r="L178">
            <v>35683</v>
          </cell>
          <cell r="M178">
            <v>34144</v>
          </cell>
          <cell r="N178">
            <v>40736</v>
          </cell>
          <cell r="O178">
            <v>37201</v>
          </cell>
          <cell r="P178">
            <v>41492</v>
          </cell>
        </row>
        <row r="179">
          <cell r="B179" t="str">
            <v>B26434</v>
          </cell>
          <cell r="C179" t="str">
            <v>65</v>
          </cell>
          <cell r="D179">
            <v>4620</v>
          </cell>
          <cell r="E179">
            <v>4413</v>
          </cell>
          <cell r="F179">
            <v>4927</v>
          </cell>
          <cell r="G179">
            <v>4701</v>
          </cell>
          <cell r="H179">
            <v>4540</v>
          </cell>
          <cell r="I179">
            <v>4944</v>
          </cell>
          <cell r="J179">
            <v>5122</v>
          </cell>
          <cell r="K179">
            <v>5261</v>
          </cell>
          <cell r="L179">
            <v>9841</v>
          </cell>
          <cell r="M179">
            <v>12231</v>
          </cell>
          <cell r="N179">
            <v>10412</v>
          </cell>
          <cell r="O179">
            <v>5093</v>
          </cell>
          <cell r="P179">
            <v>3842</v>
          </cell>
        </row>
        <row r="180">
          <cell r="B180" t="str">
            <v>B26438</v>
          </cell>
          <cell r="C180" t="str">
            <v>61</v>
          </cell>
          <cell r="D180">
            <v>5150</v>
          </cell>
          <cell r="E180">
            <v>8100</v>
          </cell>
          <cell r="F180">
            <v>8350</v>
          </cell>
          <cell r="G180">
            <v>3000</v>
          </cell>
          <cell r="H180">
            <v>10400</v>
          </cell>
          <cell r="I180">
            <v>7200</v>
          </cell>
          <cell r="J180">
            <v>9350</v>
          </cell>
          <cell r="K180">
            <v>9850</v>
          </cell>
          <cell r="L180">
            <v>4600</v>
          </cell>
          <cell r="M180">
            <v>8299</v>
          </cell>
          <cell r="N180">
            <v>10900</v>
          </cell>
          <cell r="O180">
            <v>5100</v>
          </cell>
          <cell r="P180">
            <v>11997</v>
          </cell>
        </row>
        <row r="181">
          <cell r="B181" t="str">
            <v>B26487</v>
          </cell>
          <cell r="C181" t="str">
            <v>61</v>
          </cell>
          <cell r="D181">
            <v>729</v>
          </cell>
          <cell r="E181">
            <v>627</v>
          </cell>
          <cell r="F181">
            <v>770</v>
          </cell>
          <cell r="G181">
            <v>628</v>
          </cell>
          <cell r="H181">
            <v>626</v>
          </cell>
          <cell r="I181">
            <v>746</v>
          </cell>
          <cell r="J181">
            <v>804</v>
          </cell>
          <cell r="K181">
            <v>677</v>
          </cell>
          <cell r="L181">
            <v>673</v>
          </cell>
          <cell r="M181">
            <v>721</v>
          </cell>
          <cell r="N181">
            <v>669</v>
          </cell>
          <cell r="O181">
            <v>709</v>
          </cell>
          <cell r="P181">
            <v>743</v>
          </cell>
        </row>
        <row r="182">
          <cell r="B182" t="str">
            <v>B26488</v>
          </cell>
          <cell r="C182" t="str">
            <v>61</v>
          </cell>
          <cell r="D182">
            <v>342</v>
          </cell>
          <cell r="E182">
            <v>344</v>
          </cell>
          <cell r="F182">
            <v>522</v>
          </cell>
          <cell r="G182">
            <v>261</v>
          </cell>
          <cell r="H182">
            <v>316</v>
          </cell>
          <cell r="I182">
            <v>327</v>
          </cell>
          <cell r="J182">
            <v>311</v>
          </cell>
          <cell r="K182">
            <v>350</v>
          </cell>
          <cell r="L182">
            <v>430</v>
          </cell>
          <cell r="M182">
            <v>165</v>
          </cell>
          <cell r="N182">
            <v>478</v>
          </cell>
          <cell r="O182">
            <v>303</v>
          </cell>
          <cell r="P182">
            <v>383</v>
          </cell>
        </row>
        <row r="183">
          <cell r="B183" t="str">
            <v>B26489</v>
          </cell>
          <cell r="C183" t="str">
            <v>61</v>
          </cell>
          <cell r="D183">
            <v>1018</v>
          </cell>
          <cell r="E183">
            <v>893</v>
          </cell>
          <cell r="F183">
            <v>982</v>
          </cell>
          <cell r="G183">
            <v>1037</v>
          </cell>
          <cell r="H183">
            <v>983</v>
          </cell>
          <cell r="I183">
            <v>944</v>
          </cell>
          <cell r="J183">
            <v>1103</v>
          </cell>
          <cell r="K183">
            <v>994</v>
          </cell>
          <cell r="L183">
            <v>813</v>
          </cell>
          <cell r="M183">
            <v>1016</v>
          </cell>
          <cell r="N183">
            <v>811</v>
          </cell>
          <cell r="O183">
            <v>871</v>
          </cell>
          <cell r="P183">
            <v>1014</v>
          </cell>
        </row>
        <row r="184">
          <cell r="B184" t="str">
            <v>B26490</v>
          </cell>
          <cell r="C184" t="str">
            <v>61</v>
          </cell>
          <cell r="D184">
            <v>624</v>
          </cell>
          <cell r="E184">
            <v>504</v>
          </cell>
          <cell r="F184">
            <v>575</v>
          </cell>
          <cell r="G184">
            <v>559</v>
          </cell>
          <cell r="H184">
            <v>491</v>
          </cell>
          <cell r="I184">
            <v>650</v>
          </cell>
          <cell r="J184">
            <v>580</v>
          </cell>
          <cell r="K184">
            <v>503</v>
          </cell>
          <cell r="L184">
            <v>667</v>
          </cell>
          <cell r="M184">
            <v>595</v>
          </cell>
          <cell r="N184">
            <v>809</v>
          </cell>
          <cell r="O184">
            <v>511</v>
          </cell>
          <cell r="P184">
            <v>481</v>
          </cell>
        </row>
        <row r="185">
          <cell r="B185" t="str">
            <v>B26491</v>
          </cell>
          <cell r="C185" t="str">
            <v>61</v>
          </cell>
          <cell r="D185">
            <v>684</v>
          </cell>
          <cell r="E185">
            <v>434</v>
          </cell>
          <cell r="F185">
            <v>378</v>
          </cell>
          <cell r="G185">
            <v>602</v>
          </cell>
          <cell r="H185">
            <v>514</v>
          </cell>
          <cell r="I185">
            <v>471</v>
          </cell>
          <cell r="J185">
            <v>545</v>
          </cell>
          <cell r="K185">
            <v>425</v>
          </cell>
          <cell r="L185">
            <v>510</v>
          </cell>
          <cell r="M185">
            <v>523</v>
          </cell>
          <cell r="N185">
            <v>394</v>
          </cell>
          <cell r="O185">
            <v>531</v>
          </cell>
          <cell r="P185">
            <v>530</v>
          </cell>
        </row>
        <row r="186">
          <cell r="B186" t="str">
            <v>B26492</v>
          </cell>
          <cell r="C186" t="str">
            <v>61</v>
          </cell>
          <cell r="D186">
            <v>216</v>
          </cell>
          <cell r="E186">
            <v>217</v>
          </cell>
          <cell r="F186">
            <v>284</v>
          </cell>
          <cell r="G186">
            <v>214</v>
          </cell>
          <cell r="H186">
            <v>266</v>
          </cell>
          <cell r="I186">
            <v>167</v>
          </cell>
          <cell r="J186">
            <v>200</v>
          </cell>
          <cell r="K186">
            <v>144</v>
          </cell>
          <cell r="L186">
            <v>233</v>
          </cell>
          <cell r="M186">
            <v>160</v>
          </cell>
          <cell r="N186">
            <v>160</v>
          </cell>
          <cell r="O186">
            <v>200</v>
          </cell>
          <cell r="P186">
            <v>305</v>
          </cell>
        </row>
        <row r="187">
          <cell r="B187" t="str">
            <v>B26493</v>
          </cell>
          <cell r="C187" t="str">
            <v>61</v>
          </cell>
          <cell r="D187">
            <v>1253</v>
          </cell>
          <cell r="E187">
            <v>1061</v>
          </cell>
          <cell r="F187">
            <v>1146</v>
          </cell>
          <cell r="G187">
            <v>1235</v>
          </cell>
          <cell r="H187">
            <v>1254</v>
          </cell>
          <cell r="I187">
            <v>1151</v>
          </cell>
          <cell r="J187">
            <v>1194</v>
          </cell>
          <cell r="K187">
            <v>1193</v>
          </cell>
          <cell r="L187">
            <v>1079</v>
          </cell>
          <cell r="M187">
            <v>1382</v>
          </cell>
          <cell r="N187">
            <v>1248</v>
          </cell>
          <cell r="O187">
            <v>1131</v>
          </cell>
          <cell r="P187">
            <v>1190</v>
          </cell>
        </row>
        <row r="188">
          <cell r="B188" t="str">
            <v>B26494</v>
          </cell>
          <cell r="C188" t="str">
            <v>61</v>
          </cell>
          <cell r="D188">
            <v>196</v>
          </cell>
          <cell r="E188">
            <v>73</v>
          </cell>
          <cell r="F188">
            <v>203</v>
          </cell>
          <cell r="G188">
            <v>191</v>
          </cell>
          <cell r="H188">
            <v>99</v>
          </cell>
          <cell r="I188">
            <v>233</v>
          </cell>
          <cell r="J188">
            <v>130</v>
          </cell>
          <cell r="K188">
            <v>128</v>
          </cell>
          <cell r="L188">
            <v>296</v>
          </cell>
          <cell r="M188">
            <v>169</v>
          </cell>
          <cell r="N188">
            <v>182</v>
          </cell>
          <cell r="O188">
            <v>212</v>
          </cell>
          <cell r="P188">
            <v>145</v>
          </cell>
        </row>
        <row r="189">
          <cell r="B189" t="str">
            <v>B26501</v>
          </cell>
          <cell r="C189" t="str">
            <v>85</v>
          </cell>
          <cell r="D189">
            <v>237</v>
          </cell>
          <cell r="E189">
            <v>327</v>
          </cell>
          <cell r="F189">
            <v>297</v>
          </cell>
          <cell r="G189">
            <v>384</v>
          </cell>
          <cell r="H189">
            <v>317</v>
          </cell>
          <cell r="I189">
            <v>727</v>
          </cell>
          <cell r="J189">
            <v>543</v>
          </cell>
          <cell r="K189">
            <v>924</v>
          </cell>
          <cell r="L189">
            <v>5171</v>
          </cell>
          <cell r="M189">
            <v>25054</v>
          </cell>
          <cell r="N189">
            <v>13922</v>
          </cell>
          <cell r="O189">
            <v>2970</v>
          </cell>
          <cell r="P189">
            <v>199</v>
          </cell>
        </row>
        <row r="190">
          <cell r="B190" t="str">
            <v>B26502</v>
          </cell>
          <cell r="C190" t="str">
            <v>85</v>
          </cell>
          <cell r="D190">
            <v>40</v>
          </cell>
          <cell r="E190">
            <v>1101</v>
          </cell>
          <cell r="F190">
            <v>1060</v>
          </cell>
          <cell r="G190">
            <v>4066</v>
          </cell>
          <cell r="H190">
            <v>1525</v>
          </cell>
          <cell r="I190">
            <v>2597</v>
          </cell>
          <cell r="J190">
            <v>2115</v>
          </cell>
          <cell r="K190">
            <v>2369</v>
          </cell>
          <cell r="L190">
            <v>15818</v>
          </cell>
          <cell r="M190">
            <v>45952</v>
          </cell>
          <cell r="N190">
            <v>16008</v>
          </cell>
          <cell r="O190">
            <v>4037</v>
          </cell>
          <cell r="P190">
            <v>240</v>
          </cell>
        </row>
        <row r="191">
          <cell r="B191" t="str">
            <v>B26503</v>
          </cell>
          <cell r="C191" t="str">
            <v>85</v>
          </cell>
          <cell r="D191">
            <v>90</v>
          </cell>
          <cell r="E191">
            <v>115</v>
          </cell>
          <cell r="F191">
            <v>97</v>
          </cell>
          <cell r="G191">
            <v>278</v>
          </cell>
          <cell r="H191">
            <v>172</v>
          </cell>
          <cell r="I191">
            <v>238</v>
          </cell>
          <cell r="J191">
            <v>201</v>
          </cell>
          <cell r="K191">
            <v>234</v>
          </cell>
          <cell r="L191">
            <v>660</v>
          </cell>
          <cell r="M191">
            <v>8019</v>
          </cell>
          <cell r="N191">
            <v>5649</v>
          </cell>
          <cell r="O191">
            <v>1285</v>
          </cell>
          <cell r="P191">
            <v>95</v>
          </cell>
        </row>
        <row r="192">
          <cell r="B192" t="str">
            <v>B26504</v>
          </cell>
          <cell r="C192" t="str">
            <v>85</v>
          </cell>
          <cell r="D192">
            <v>16</v>
          </cell>
          <cell r="E192">
            <v>31</v>
          </cell>
          <cell r="F192">
            <v>10</v>
          </cell>
          <cell r="G192">
            <v>8</v>
          </cell>
          <cell r="H192">
            <v>10</v>
          </cell>
          <cell r="I192">
            <v>12</v>
          </cell>
          <cell r="J192">
            <v>7</v>
          </cell>
          <cell r="K192">
            <v>10</v>
          </cell>
          <cell r="L192">
            <v>20</v>
          </cell>
          <cell r="M192">
            <v>1148</v>
          </cell>
          <cell r="N192">
            <v>1425</v>
          </cell>
          <cell r="O192">
            <v>1254</v>
          </cell>
          <cell r="P192">
            <v>2</v>
          </cell>
        </row>
        <row r="193">
          <cell r="B193" t="str">
            <v>B26505</v>
          </cell>
          <cell r="C193" t="str">
            <v>85</v>
          </cell>
          <cell r="D193">
            <v>99</v>
          </cell>
          <cell r="E193">
            <v>254</v>
          </cell>
          <cell r="F193">
            <v>165</v>
          </cell>
          <cell r="G193">
            <v>168</v>
          </cell>
          <cell r="H193">
            <v>258</v>
          </cell>
          <cell r="I193">
            <v>201</v>
          </cell>
          <cell r="J193">
            <v>213</v>
          </cell>
          <cell r="K193">
            <v>221</v>
          </cell>
          <cell r="L193">
            <v>544</v>
          </cell>
          <cell r="M193">
            <v>1543</v>
          </cell>
          <cell r="N193">
            <v>4043</v>
          </cell>
          <cell r="O193">
            <v>585</v>
          </cell>
          <cell r="P193">
            <v>184</v>
          </cell>
        </row>
        <row r="194">
          <cell r="B194" t="str">
            <v>B26507</v>
          </cell>
          <cell r="C194" t="str">
            <v>85</v>
          </cell>
          <cell r="D194">
            <v>1080</v>
          </cell>
          <cell r="E194">
            <v>1748</v>
          </cell>
          <cell r="F194">
            <v>1801</v>
          </cell>
          <cell r="G194">
            <v>2456</v>
          </cell>
          <cell r="H194">
            <v>1063</v>
          </cell>
          <cell r="I194">
            <v>3231</v>
          </cell>
          <cell r="J194">
            <v>2004</v>
          </cell>
          <cell r="K194">
            <v>4455</v>
          </cell>
          <cell r="L194">
            <v>21325</v>
          </cell>
          <cell r="M194">
            <v>51197</v>
          </cell>
          <cell r="N194">
            <v>59637</v>
          </cell>
          <cell r="O194">
            <v>14980</v>
          </cell>
          <cell r="P194">
            <v>863</v>
          </cell>
        </row>
        <row r="195">
          <cell r="B195" t="str">
            <v>B26508</v>
          </cell>
          <cell r="C195" t="str">
            <v>85</v>
          </cell>
          <cell r="D195">
            <v>51</v>
          </cell>
          <cell r="E195">
            <v>171</v>
          </cell>
          <cell r="F195">
            <v>274</v>
          </cell>
          <cell r="G195">
            <v>325</v>
          </cell>
          <cell r="H195">
            <v>244</v>
          </cell>
          <cell r="I195">
            <v>295</v>
          </cell>
          <cell r="J195">
            <v>270</v>
          </cell>
          <cell r="K195">
            <v>354</v>
          </cell>
          <cell r="L195">
            <v>711</v>
          </cell>
          <cell r="M195">
            <v>7005</v>
          </cell>
          <cell r="N195">
            <v>6479</v>
          </cell>
          <cell r="O195">
            <v>1827</v>
          </cell>
          <cell r="P195">
            <v>73</v>
          </cell>
        </row>
        <row r="196">
          <cell r="B196" t="str">
            <v>B26509</v>
          </cell>
          <cell r="C196" t="str">
            <v>85</v>
          </cell>
          <cell r="D196">
            <v>390</v>
          </cell>
          <cell r="E196">
            <v>648</v>
          </cell>
          <cell r="F196">
            <v>419</v>
          </cell>
          <cell r="G196">
            <v>567</v>
          </cell>
          <cell r="H196">
            <v>522</v>
          </cell>
          <cell r="I196">
            <v>1329</v>
          </cell>
          <cell r="J196">
            <v>775</v>
          </cell>
          <cell r="K196">
            <v>1066</v>
          </cell>
          <cell r="L196">
            <v>3156</v>
          </cell>
          <cell r="M196">
            <v>16681</v>
          </cell>
          <cell r="N196">
            <v>11702</v>
          </cell>
          <cell r="O196">
            <v>4043</v>
          </cell>
          <cell r="P196">
            <v>452</v>
          </cell>
        </row>
        <row r="197">
          <cell r="B197" t="str">
            <v>B26520</v>
          </cell>
          <cell r="C197" t="str">
            <v>85</v>
          </cell>
          <cell r="D197">
            <v>2054</v>
          </cell>
          <cell r="E197">
            <v>1352</v>
          </cell>
          <cell r="F197">
            <v>2287</v>
          </cell>
          <cell r="G197">
            <v>2067</v>
          </cell>
          <cell r="H197">
            <v>1631</v>
          </cell>
          <cell r="I197">
            <v>2705</v>
          </cell>
          <cell r="J197">
            <v>2197</v>
          </cell>
          <cell r="K197">
            <v>2551</v>
          </cell>
          <cell r="L197">
            <v>4232</v>
          </cell>
          <cell r="M197">
            <v>11827</v>
          </cell>
          <cell r="N197">
            <v>35901</v>
          </cell>
          <cell r="O197">
            <v>5004</v>
          </cell>
          <cell r="P197">
            <v>1029</v>
          </cell>
        </row>
        <row r="198">
          <cell r="B198" t="str">
            <v>B26551</v>
          </cell>
          <cell r="C198" t="str">
            <v>61</v>
          </cell>
          <cell r="D198">
            <v>266</v>
          </cell>
          <cell r="E198">
            <v>472</v>
          </cell>
          <cell r="F198">
            <v>349</v>
          </cell>
          <cell r="G198">
            <v>265</v>
          </cell>
          <cell r="H198">
            <v>354</v>
          </cell>
          <cell r="I198">
            <v>904</v>
          </cell>
          <cell r="J198">
            <v>2177</v>
          </cell>
          <cell r="K198">
            <v>1379</v>
          </cell>
          <cell r="L198">
            <v>814</v>
          </cell>
          <cell r="M198">
            <v>1520</v>
          </cell>
          <cell r="N198">
            <v>2408</v>
          </cell>
          <cell r="O198">
            <v>1090</v>
          </cell>
          <cell r="P198">
            <v>360</v>
          </cell>
        </row>
        <row r="199">
          <cell r="B199" t="str">
            <v>B26552</v>
          </cell>
          <cell r="C199" t="str">
            <v>61</v>
          </cell>
          <cell r="D199">
            <v>78</v>
          </cell>
          <cell r="E199">
            <v>132</v>
          </cell>
          <cell r="F199">
            <v>138</v>
          </cell>
          <cell r="G199">
            <v>170</v>
          </cell>
          <cell r="H199">
            <v>143</v>
          </cell>
          <cell r="I199">
            <v>261</v>
          </cell>
          <cell r="J199">
            <v>432</v>
          </cell>
          <cell r="K199">
            <v>162</v>
          </cell>
          <cell r="L199">
            <v>288</v>
          </cell>
          <cell r="M199">
            <v>541</v>
          </cell>
          <cell r="N199">
            <v>301</v>
          </cell>
          <cell r="O199">
            <v>224</v>
          </cell>
          <cell r="P199">
            <v>115</v>
          </cell>
        </row>
        <row r="200">
          <cell r="B200" t="str">
            <v>B26553</v>
          </cell>
          <cell r="C200" t="str">
            <v>61</v>
          </cell>
          <cell r="D200">
            <v>18</v>
          </cell>
          <cell r="E200">
            <v>51</v>
          </cell>
          <cell r="F200">
            <v>111</v>
          </cell>
          <cell r="G200">
            <v>63</v>
          </cell>
          <cell r="H200">
            <v>118</v>
          </cell>
          <cell r="I200">
            <v>124</v>
          </cell>
          <cell r="J200">
            <v>173</v>
          </cell>
          <cell r="K200">
            <v>109</v>
          </cell>
          <cell r="L200">
            <v>64</v>
          </cell>
          <cell r="M200">
            <v>246</v>
          </cell>
          <cell r="N200">
            <v>132</v>
          </cell>
          <cell r="O200">
            <v>35</v>
          </cell>
          <cell r="P200">
            <v>6</v>
          </cell>
        </row>
        <row r="201">
          <cell r="B201" t="str">
            <v>B26554</v>
          </cell>
          <cell r="C201" t="str">
            <v>61</v>
          </cell>
          <cell r="D201">
            <v>8</v>
          </cell>
          <cell r="E201">
            <v>84</v>
          </cell>
          <cell r="F201">
            <v>82</v>
          </cell>
          <cell r="G201">
            <v>47</v>
          </cell>
          <cell r="H201">
            <v>99</v>
          </cell>
          <cell r="I201">
            <v>148</v>
          </cell>
          <cell r="J201">
            <v>170</v>
          </cell>
          <cell r="K201">
            <v>68</v>
          </cell>
          <cell r="L201">
            <v>129</v>
          </cell>
          <cell r="M201">
            <v>144</v>
          </cell>
          <cell r="N201">
            <v>113</v>
          </cell>
          <cell r="O201">
            <v>140</v>
          </cell>
          <cell r="P201">
            <v>76</v>
          </cell>
        </row>
        <row r="202">
          <cell r="B202" t="str">
            <v>B26555</v>
          </cell>
          <cell r="C202" t="str">
            <v>61</v>
          </cell>
          <cell r="D202">
            <v>133</v>
          </cell>
          <cell r="E202">
            <v>126</v>
          </cell>
          <cell r="F202">
            <v>176</v>
          </cell>
          <cell r="G202">
            <v>158</v>
          </cell>
          <cell r="H202">
            <v>146</v>
          </cell>
          <cell r="I202">
            <v>360</v>
          </cell>
          <cell r="J202">
            <v>548</v>
          </cell>
          <cell r="K202">
            <v>400</v>
          </cell>
          <cell r="L202">
            <v>579</v>
          </cell>
          <cell r="M202">
            <v>728</v>
          </cell>
          <cell r="N202">
            <v>839</v>
          </cell>
          <cell r="O202">
            <v>210</v>
          </cell>
          <cell r="P202">
            <v>95</v>
          </cell>
        </row>
        <row r="203">
          <cell r="B203" t="str">
            <v>B26740</v>
          </cell>
          <cell r="C203" t="str">
            <v>59</v>
          </cell>
          <cell r="D203">
            <v>586</v>
          </cell>
          <cell r="E203">
            <v>327</v>
          </cell>
          <cell r="F203">
            <v>400</v>
          </cell>
          <cell r="G203">
            <v>314</v>
          </cell>
          <cell r="H203">
            <v>328</v>
          </cell>
          <cell r="I203">
            <v>319</v>
          </cell>
          <cell r="J203">
            <v>694</v>
          </cell>
          <cell r="K203">
            <v>543</v>
          </cell>
          <cell r="L203">
            <v>795</v>
          </cell>
          <cell r="M203">
            <v>791</v>
          </cell>
          <cell r="N203">
            <v>787</v>
          </cell>
          <cell r="O203">
            <v>656</v>
          </cell>
          <cell r="P203">
            <v>162</v>
          </cell>
        </row>
        <row r="204">
          <cell r="B204" t="str">
            <v>B26741</v>
          </cell>
          <cell r="C204" t="str">
            <v>59</v>
          </cell>
          <cell r="D204">
            <v>634</v>
          </cell>
          <cell r="E204">
            <v>622</v>
          </cell>
          <cell r="F204">
            <v>472</v>
          </cell>
          <cell r="G204">
            <v>406</v>
          </cell>
          <cell r="H204">
            <v>482</v>
          </cell>
          <cell r="I204">
            <v>411</v>
          </cell>
          <cell r="J204">
            <v>865</v>
          </cell>
          <cell r="K204">
            <v>652</v>
          </cell>
          <cell r="L204">
            <v>1019</v>
          </cell>
          <cell r="M204">
            <v>1075</v>
          </cell>
          <cell r="N204">
            <v>885</v>
          </cell>
          <cell r="O204">
            <v>742</v>
          </cell>
          <cell r="P204">
            <v>177</v>
          </cell>
        </row>
        <row r="205">
          <cell r="B205" t="str">
            <v>B26851</v>
          </cell>
          <cell r="C205" t="str">
            <v>59</v>
          </cell>
          <cell r="D205">
            <v>266</v>
          </cell>
          <cell r="E205">
            <v>172</v>
          </cell>
          <cell r="F205">
            <v>196</v>
          </cell>
          <cell r="G205">
            <v>193</v>
          </cell>
          <cell r="H205">
            <v>181</v>
          </cell>
          <cell r="I205">
            <v>247</v>
          </cell>
          <cell r="J205">
            <v>183</v>
          </cell>
          <cell r="K205">
            <v>256</v>
          </cell>
          <cell r="L205">
            <v>386</v>
          </cell>
          <cell r="M205">
            <v>287</v>
          </cell>
          <cell r="N205">
            <v>255</v>
          </cell>
          <cell r="O205">
            <v>248</v>
          </cell>
          <cell r="P205">
            <v>271</v>
          </cell>
        </row>
        <row r="206">
          <cell r="B206" t="str">
            <v>B26876</v>
          </cell>
          <cell r="C206" t="str">
            <v>62</v>
          </cell>
          <cell r="D206">
            <v>124</v>
          </cell>
          <cell r="E206">
            <v>63</v>
          </cell>
          <cell r="F206">
            <v>136</v>
          </cell>
          <cell r="G206">
            <v>131</v>
          </cell>
          <cell r="H206">
            <v>55</v>
          </cell>
          <cell r="I206">
            <v>212</v>
          </cell>
          <cell r="J206">
            <v>124</v>
          </cell>
          <cell r="K206">
            <v>66</v>
          </cell>
          <cell r="L206">
            <v>129</v>
          </cell>
          <cell r="M206">
            <v>112</v>
          </cell>
          <cell r="N206">
            <v>121</v>
          </cell>
          <cell r="O206">
            <v>122</v>
          </cell>
          <cell r="P206">
            <v>115</v>
          </cell>
        </row>
        <row r="207">
          <cell r="B207" t="str">
            <v>B26901</v>
          </cell>
          <cell r="C207" t="str">
            <v>82</v>
          </cell>
          <cell r="L207">
            <v>120</v>
          </cell>
          <cell r="M207">
            <v>193</v>
          </cell>
          <cell r="N207">
            <v>136</v>
          </cell>
          <cell r="O207">
            <v>203</v>
          </cell>
        </row>
        <row r="208">
          <cell r="B208" t="str">
            <v>B26902</v>
          </cell>
          <cell r="C208" t="str">
            <v>82</v>
          </cell>
          <cell r="D208">
            <v>1329</v>
          </cell>
          <cell r="E208">
            <v>1287</v>
          </cell>
          <cell r="F208">
            <v>1389</v>
          </cell>
          <cell r="G208">
            <v>1477</v>
          </cell>
          <cell r="H208">
            <v>1361</v>
          </cell>
          <cell r="I208">
            <v>1434</v>
          </cell>
          <cell r="J208">
            <v>1310</v>
          </cell>
          <cell r="K208">
            <v>1297</v>
          </cell>
          <cell r="L208">
            <v>1465</v>
          </cell>
          <cell r="M208">
            <v>1567</v>
          </cell>
          <cell r="N208">
            <v>1454</v>
          </cell>
          <cell r="O208">
            <v>1116</v>
          </cell>
          <cell r="P208">
            <v>1268</v>
          </cell>
        </row>
        <row r="209">
          <cell r="B209" t="str">
            <v>B26903</v>
          </cell>
          <cell r="C209" t="str">
            <v>82</v>
          </cell>
          <cell r="D209">
            <v>259</v>
          </cell>
          <cell r="E209">
            <v>315</v>
          </cell>
          <cell r="F209">
            <v>346</v>
          </cell>
          <cell r="G209">
            <v>365</v>
          </cell>
          <cell r="H209">
            <v>316</v>
          </cell>
          <cell r="I209">
            <v>362</v>
          </cell>
          <cell r="J209">
            <v>329</v>
          </cell>
          <cell r="K209">
            <v>325</v>
          </cell>
          <cell r="L209">
            <v>293</v>
          </cell>
          <cell r="M209">
            <v>325</v>
          </cell>
          <cell r="N209">
            <v>343</v>
          </cell>
          <cell r="O209">
            <v>243</v>
          </cell>
          <cell r="P209">
            <v>331</v>
          </cell>
        </row>
        <row r="210">
          <cell r="B210" t="str">
            <v>B26904</v>
          </cell>
          <cell r="C210" t="str">
            <v>82</v>
          </cell>
          <cell r="D210">
            <v>323</v>
          </cell>
          <cell r="E210">
            <v>40</v>
          </cell>
          <cell r="F210">
            <v>49</v>
          </cell>
          <cell r="P210">
            <v>478</v>
          </cell>
        </row>
        <row r="211">
          <cell r="B211" t="str">
            <v>B26905</v>
          </cell>
          <cell r="C211" t="str">
            <v>82</v>
          </cell>
          <cell r="D211">
            <v>914</v>
          </cell>
          <cell r="E211">
            <v>1046</v>
          </cell>
          <cell r="F211">
            <v>801</v>
          </cell>
          <cell r="G211">
            <v>1163</v>
          </cell>
          <cell r="H211">
            <v>948</v>
          </cell>
          <cell r="I211">
            <v>1075</v>
          </cell>
          <cell r="J211">
            <v>836</v>
          </cell>
          <cell r="K211">
            <v>1147</v>
          </cell>
          <cell r="L211">
            <v>964</v>
          </cell>
          <cell r="M211">
            <v>1067</v>
          </cell>
          <cell r="N211">
            <v>1166</v>
          </cell>
          <cell r="O211">
            <v>855</v>
          </cell>
          <cell r="P211">
            <v>997</v>
          </cell>
        </row>
        <row r="212">
          <cell r="B212" t="str">
            <v>B26906</v>
          </cell>
          <cell r="C212" t="str">
            <v>82</v>
          </cell>
          <cell r="D212">
            <v>1502</v>
          </cell>
          <cell r="E212">
            <v>1326</v>
          </cell>
          <cell r="F212">
            <v>1017</v>
          </cell>
          <cell r="G212">
            <v>1347</v>
          </cell>
          <cell r="H212">
            <v>1241</v>
          </cell>
          <cell r="I212">
            <v>1340</v>
          </cell>
          <cell r="J212">
            <v>982</v>
          </cell>
          <cell r="K212">
            <v>1387</v>
          </cell>
          <cell r="L212">
            <v>1168</v>
          </cell>
          <cell r="M212">
            <v>1317</v>
          </cell>
          <cell r="N212">
            <v>1371</v>
          </cell>
          <cell r="O212">
            <v>1069</v>
          </cell>
          <cell r="P212">
            <v>1229</v>
          </cell>
        </row>
        <row r="213">
          <cell r="B213" t="str">
            <v>B26907</v>
          </cell>
          <cell r="C213" t="str">
            <v>82</v>
          </cell>
          <cell r="D213">
            <v>2032</v>
          </cell>
          <cell r="E213">
            <v>2025</v>
          </cell>
          <cell r="F213">
            <v>1867</v>
          </cell>
          <cell r="G213">
            <v>2001</v>
          </cell>
          <cell r="H213">
            <v>1615</v>
          </cell>
          <cell r="I213">
            <v>2008</v>
          </cell>
          <cell r="J213">
            <v>1803</v>
          </cell>
          <cell r="K213">
            <v>2050</v>
          </cell>
          <cell r="L213">
            <v>2036</v>
          </cell>
          <cell r="M213">
            <v>2092</v>
          </cell>
          <cell r="N213">
            <v>2246</v>
          </cell>
          <cell r="O213">
            <v>1590</v>
          </cell>
          <cell r="P213">
            <v>1900</v>
          </cell>
        </row>
        <row r="214">
          <cell r="B214" t="str">
            <v>B26908</v>
          </cell>
          <cell r="C214" t="str">
            <v>82</v>
          </cell>
          <cell r="D214">
            <v>534</v>
          </cell>
          <cell r="E214">
            <v>483</v>
          </cell>
          <cell r="F214">
            <v>393</v>
          </cell>
          <cell r="G214">
            <v>473</v>
          </cell>
          <cell r="H214">
            <v>430</v>
          </cell>
          <cell r="I214">
            <v>432</v>
          </cell>
          <cell r="J214">
            <v>356</v>
          </cell>
          <cell r="K214">
            <v>562</v>
          </cell>
          <cell r="L214">
            <v>472</v>
          </cell>
          <cell r="M214">
            <v>451</v>
          </cell>
          <cell r="N214">
            <v>424</v>
          </cell>
          <cell r="O214">
            <v>418</v>
          </cell>
          <cell r="P214">
            <v>417</v>
          </cell>
        </row>
        <row r="215">
          <cell r="B215" t="str">
            <v>B26909</v>
          </cell>
          <cell r="C215" t="str">
            <v>82</v>
          </cell>
          <cell r="D215">
            <v>995</v>
          </cell>
          <cell r="E215">
            <v>1118</v>
          </cell>
          <cell r="F215">
            <v>736</v>
          </cell>
          <cell r="G215">
            <v>1002</v>
          </cell>
          <cell r="H215">
            <v>897</v>
          </cell>
          <cell r="I215">
            <v>1037</v>
          </cell>
          <cell r="J215">
            <v>831</v>
          </cell>
          <cell r="K215">
            <v>988</v>
          </cell>
          <cell r="L215">
            <v>969</v>
          </cell>
          <cell r="M215">
            <v>1091</v>
          </cell>
          <cell r="N215">
            <v>918</v>
          </cell>
          <cell r="O215">
            <v>850</v>
          </cell>
          <cell r="P215">
            <v>892</v>
          </cell>
        </row>
        <row r="216">
          <cell r="B216" t="str">
            <v>B26910</v>
          </cell>
          <cell r="C216" t="str">
            <v>82</v>
          </cell>
          <cell r="D216">
            <v>1315</v>
          </cell>
          <cell r="E216">
            <v>979</v>
          </cell>
          <cell r="F216">
            <v>1040</v>
          </cell>
          <cell r="G216">
            <v>1254</v>
          </cell>
          <cell r="H216">
            <v>1072</v>
          </cell>
          <cell r="I216">
            <v>1185</v>
          </cell>
          <cell r="J216">
            <v>869</v>
          </cell>
          <cell r="K216">
            <v>1348</v>
          </cell>
          <cell r="L216">
            <v>1113</v>
          </cell>
          <cell r="M216">
            <v>1274</v>
          </cell>
          <cell r="N216">
            <v>1342</v>
          </cell>
          <cell r="O216">
            <v>1058</v>
          </cell>
          <cell r="P216">
            <v>1036</v>
          </cell>
        </row>
        <row r="217">
          <cell r="B217" t="str">
            <v>B26911</v>
          </cell>
          <cell r="C217" t="str">
            <v>82</v>
          </cell>
          <cell r="D217">
            <v>1616</v>
          </cell>
          <cell r="E217">
            <v>1609</v>
          </cell>
          <cell r="F217">
            <v>1516</v>
          </cell>
          <cell r="G217">
            <v>1484</v>
          </cell>
          <cell r="H217">
            <v>1519</v>
          </cell>
          <cell r="I217">
            <v>1562</v>
          </cell>
          <cell r="J217">
            <v>1478</v>
          </cell>
          <cell r="K217">
            <v>1599</v>
          </cell>
          <cell r="L217">
            <v>1552</v>
          </cell>
          <cell r="M217">
            <v>1489</v>
          </cell>
          <cell r="N217">
            <v>1752</v>
          </cell>
          <cell r="O217">
            <v>1364</v>
          </cell>
          <cell r="P217">
            <v>1436</v>
          </cell>
        </row>
        <row r="218">
          <cell r="B218" t="str">
            <v>B26912</v>
          </cell>
          <cell r="C218" t="str">
            <v>82</v>
          </cell>
          <cell r="D218">
            <v>4238</v>
          </cell>
          <cell r="E218">
            <v>4031</v>
          </cell>
          <cell r="F218">
            <v>3553</v>
          </cell>
          <cell r="G218">
            <v>4057</v>
          </cell>
          <cell r="H218">
            <v>3595</v>
          </cell>
          <cell r="I218">
            <v>4109</v>
          </cell>
          <cell r="J218">
            <v>3413</v>
          </cell>
          <cell r="K218">
            <v>4108</v>
          </cell>
          <cell r="L218">
            <v>3776</v>
          </cell>
          <cell r="M218">
            <v>3984</v>
          </cell>
          <cell r="N218">
            <v>4395</v>
          </cell>
          <cell r="O218">
            <v>3100</v>
          </cell>
          <cell r="P218">
            <v>3808</v>
          </cell>
        </row>
        <row r="219">
          <cell r="B219" t="str">
            <v>B26382</v>
          </cell>
          <cell r="C219" t="str">
            <v>59</v>
          </cell>
          <cell r="E219">
            <v>56</v>
          </cell>
          <cell r="F219">
            <v>67</v>
          </cell>
          <cell r="G219">
            <v>166</v>
          </cell>
          <cell r="H219">
            <v>109</v>
          </cell>
          <cell r="I219">
            <v>196</v>
          </cell>
          <cell r="J219">
            <v>86</v>
          </cell>
          <cell r="K219">
            <v>166</v>
          </cell>
          <cell r="L219">
            <v>101</v>
          </cell>
          <cell r="O219">
            <v>110</v>
          </cell>
        </row>
        <row r="220">
          <cell r="B220" t="str">
            <v>B26383</v>
          </cell>
          <cell r="C220" t="str">
            <v>59</v>
          </cell>
          <cell r="E220">
            <v>56</v>
          </cell>
          <cell r="F220">
            <v>31</v>
          </cell>
          <cell r="G220">
            <v>68</v>
          </cell>
          <cell r="H220">
            <v>55</v>
          </cell>
          <cell r="I220">
            <v>56</v>
          </cell>
          <cell r="J220">
            <v>52</v>
          </cell>
          <cell r="K220">
            <v>66</v>
          </cell>
          <cell r="L220">
            <v>64</v>
          </cell>
          <cell r="M220">
            <v>128</v>
          </cell>
          <cell r="N220">
            <v>56</v>
          </cell>
          <cell r="O220">
            <v>40</v>
          </cell>
        </row>
        <row r="221">
          <cell r="B221" t="str">
            <v>B26701</v>
          </cell>
          <cell r="C221" t="str">
            <v>59</v>
          </cell>
          <cell r="D221">
            <v>0</v>
          </cell>
          <cell r="P221">
            <v>700</v>
          </cell>
        </row>
        <row r="222">
          <cell r="B222" t="str">
            <v>B26702</v>
          </cell>
          <cell r="C222" t="str">
            <v>59</v>
          </cell>
          <cell r="P222">
            <v>588</v>
          </cell>
        </row>
        <row r="223">
          <cell r="B223" t="str">
            <v>B26703</v>
          </cell>
          <cell r="C223" t="str">
            <v>59</v>
          </cell>
          <cell r="P223">
            <v>56</v>
          </cell>
        </row>
        <row r="224">
          <cell r="B224" t="str">
            <v>B26704</v>
          </cell>
          <cell r="C224" t="str">
            <v>59</v>
          </cell>
          <cell r="P224">
            <v>252</v>
          </cell>
        </row>
        <row r="225">
          <cell r="B225" t="str">
            <v>B26705</v>
          </cell>
          <cell r="C225" t="str">
            <v>59</v>
          </cell>
          <cell r="D225">
            <v>0</v>
          </cell>
          <cell r="P225">
            <v>168</v>
          </cell>
        </row>
        <row r="226">
          <cell r="B226" t="str">
            <v>B26707</v>
          </cell>
          <cell r="C226" t="str">
            <v>59</v>
          </cell>
          <cell r="D226">
            <v>980</v>
          </cell>
          <cell r="E226">
            <v>-140</v>
          </cell>
        </row>
        <row r="227">
          <cell r="B227" t="str">
            <v>B26708</v>
          </cell>
          <cell r="C227" t="str">
            <v>59</v>
          </cell>
          <cell r="D227">
            <v>756</v>
          </cell>
          <cell r="E227">
            <v>-28</v>
          </cell>
        </row>
        <row r="228">
          <cell r="B228" t="str">
            <v>B26709</v>
          </cell>
          <cell r="C228" t="str">
            <v>59</v>
          </cell>
          <cell r="D228">
            <v>224</v>
          </cell>
          <cell r="E228">
            <v>83</v>
          </cell>
        </row>
        <row r="229">
          <cell r="B229" t="str">
            <v>B26710</v>
          </cell>
          <cell r="C229" t="str">
            <v>59</v>
          </cell>
          <cell r="D229">
            <v>1148</v>
          </cell>
          <cell r="E229">
            <v>-308</v>
          </cell>
        </row>
        <row r="230">
          <cell r="B230" t="str">
            <v>B26711</v>
          </cell>
          <cell r="C230" t="str">
            <v>59</v>
          </cell>
          <cell r="D230">
            <v>755</v>
          </cell>
          <cell r="E230">
            <v>-112</v>
          </cell>
        </row>
        <row r="231">
          <cell r="B231" t="str">
            <v>B26712</v>
          </cell>
          <cell r="C231" t="str">
            <v>59</v>
          </cell>
          <cell r="D231">
            <v>208</v>
          </cell>
        </row>
        <row r="232">
          <cell r="B232" t="str">
            <v>B26713</v>
          </cell>
          <cell r="C232" t="str">
            <v>59</v>
          </cell>
          <cell r="H232">
            <v>112</v>
          </cell>
        </row>
        <row r="233">
          <cell r="B233" t="str">
            <v>B26714</v>
          </cell>
          <cell r="C233" t="str">
            <v>59</v>
          </cell>
          <cell r="H233">
            <v>112</v>
          </cell>
        </row>
        <row r="234">
          <cell r="B234" t="str">
            <v>B26715</v>
          </cell>
          <cell r="C234" t="str">
            <v>59</v>
          </cell>
          <cell r="H234">
            <v>112</v>
          </cell>
        </row>
        <row r="235">
          <cell r="B235" t="str">
            <v>B26719</v>
          </cell>
          <cell r="C235" t="str">
            <v>59</v>
          </cell>
          <cell r="E235">
            <v>0</v>
          </cell>
          <cell r="G235">
            <v>0</v>
          </cell>
          <cell r="L235">
            <v>1116</v>
          </cell>
          <cell r="M235">
            <v>17</v>
          </cell>
        </row>
        <row r="236">
          <cell r="B236" t="str">
            <v>B26720</v>
          </cell>
          <cell r="C236" t="str">
            <v>59</v>
          </cell>
          <cell r="E236">
            <v>0</v>
          </cell>
          <cell r="G236">
            <v>0</v>
          </cell>
          <cell r="L236">
            <v>665</v>
          </cell>
          <cell r="M236">
            <v>3</v>
          </cell>
        </row>
        <row r="237">
          <cell r="B237" t="str">
            <v>B26721</v>
          </cell>
          <cell r="C237" t="str">
            <v>59</v>
          </cell>
          <cell r="L237">
            <v>164</v>
          </cell>
        </row>
        <row r="238">
          <cell r="B238" t="str">
            <v>B26722</v>
          </cell>
          <cell r="C238" t="str">
            <v>59</v>
          </cell>
          <cell r="L238">
            <v>454</v>
          </cell>
        </row>
        <row r="239">
          <cell r="B239" t="str">
            <v>B26724</v>
          </cell>
          <cell r="C239" t="str">
            <v>59</v>
          </cell>
          <cell r="L239">
            <v>394</v>
          </cell>
        </row>
        <row r="240">
          <cell r="B240" t="str">
            <v>B26742</v>
          </cell>
          <cell r="C240" t="str">
            <v>59</v>
          </cell>
          <cell r="D240">
            <v>3908</v>
          </cell>
          <cell r="E240">
            <v>3068</v>
          </cell>
          <cell r="F240">
            <v>3343</v>
          </cell>
          <cell r="G240">
            <v>3473</v>
          </cell>
          <cell r="H240">
            <v>2962</v>
          </cell>
          <cell r="I240">
            <v>2501</v>
          </cell>
          <cell r="J240">
            <v>2731</v>
          </cell>
          <cell r="K240">
            <v>2301</v>
          </cell>
          <cell r="L240">
            <v>2782</v>
          </cell>
          <cell r="M240">
            <v>4049</v>
          </cell>
          <cell r="N240">
            <v>2710</v>
          </cell>
          <cell r="O240">
            <v>2403</v>
          </cell>
          <cell r="P240">
            <v>2169</v>
          </cell>
        </row>
        <row r="241">
          <cell r="B241" t="str">
            <v>B26743</v>
          </cell>
          <cell r="C241" t="str">
            <v>59</v>
          </cell>
          <cell r="L241">
            <v>2</v>
          </cell>
          <cell r="M241">
            <v>133</v>
          </cell>
          <cell r="N241">
            <v>220</v>
          </cell>
          <cell r="O241">
            <v>336</v>
          </cell>
        </row>
        <row r="242">
          <cell r="B242" t="str">
            <v>B26744</v>
          </cell>
          <cell r="C242" t="str">
            <v>59</v>
          </cell>
          <cell r="K242">
            <v>0</v>
          </cell>
          <cell r="L242">
            <v>340</v>
          </cell>
          <cell r="M242">
            <v>635</v>
          </cell>
          <cell r="N242">
            <v>758</v>
          </cell>
          <cell r="O242">
            <v>89</v>
          </cell>
        </row>
        <row r="243">
          <cell r="B243" t="str">
            <v>B26803</v>
          </cell>
          <cell r="C243" t="str">
            <v>59</v>
          </cell>
          <cell r="D243">
            <v>294</v>
          </cell>
          <cell r="E243">
            <v>189</v>
          </cell>
          <cell r="F243">
            <v>333</v>
          </cell>
          <cell r="G243">
            <v>303</v>
          </cell>
          <cell r="H243">
            <v>309</v>
          </cell>
          <cell r="I243">
            <v>320</v>
          </cell>
          <cell r="J243">
            <v>315</v>
          </cell>
          <cell r="K243">
            <v>289</v>
          </cell>
          <cell r="L243">
            <v>138</v>
          </cell>
          <cell r="O243">
            <v>216</v>
          </cell>
          <cell r="P243">
            <v>241</v>
          </cell>
        </row>
        <row r="244">
          <cell r="B244" t="str">
            <v>B26570</v>
          </cell>
          <cell r="C244" t="str">
            <v>60</v>
          </cell>
          <cell r="D244">
            <v>83</v>
          </cell>
          <cell r="E244">
            <v>83</v>
          </cell>
          <cell r="F244">
            <v>126</v>
          </cell>
          <cell r="G244">
            <v>520</v>
          </cell>
          <cell r="H244">
            <v>1046</v>
          </cell>
          <cell r="I244">
            <v>924</v>
          </cell>
          <cell r="J244">
            <v>881</v>
          </cell>
          <cell r="K244">
            <v>657</v>
          </cell>
          <cell r="L244">
            <v>1318</v>
          </cell>
          <cell r="M244">
            <v>854</v>
          </cell>
          <cell r="N244">
            <v>800</v>
          </cell>
          <cell r="O244">
            <v>919</v>
          </cell>
          <cell r="P244">
            <v>73</v>
          </cell>
        </row>
        <row r="245">
          <cell r="B245" t="str">
            <v>B26571</v>
          </cell>
          <cell r="C245" t="str">
            <v>60</v>
          </cell>
          <cell r="M245">
            <v>120</v>
          </cell>
          <cell r="N245">
            <v>31</v>
          </cell>
          <cell r="O245">
            <v>25</v>
          </cell>
        </row>
        <row r="246">
          <cell r="B246" t="str">
            <v>B26572</v>
          </cell>
          <cell r="C246" t="str">
            <v>60</v>
          </cell>
          <cell r="M246">
            <v>148</v>
          </cell>
          <cell r="N246">
            <v>80</v>
          </cell>
          <cell r="O246">
            <v>40</v>
          </cell>
        </row>
        <row r="247">
          <cell r="B247" t="str">
            <v>B26573</v>
          </cell>
          <cell r="C247" t="str">
            <v>60</v>
          </cell>
          <cell r="M247">
            <v>120</v>
          </cell>
          <cell r="N247">
            <v>41</v>
          </cell>
          <cell r="O247">
            <v>40</v>
          </cell>
        </row>
        <row r="248">
          <cell r="B248" t="str">
            <v>B19213</v>
          </cell>
          <cell r="C248" t="str">
            <v>61</v>
          </cell>
          <cell r="N248">
            <v>1200</v>
          </cell>
        </row>
        <row r="249">
          <cell r="B249" t="str">
            <v>B26651</v>
          </cell>
          <cell r="C249" t="str">
            <v>65</v>
          </cell>
          <cell r="D249">
            <v>2207</v>
          </cell>
          <cell r="E249">
            <v>2646</v>
          </cell>
          <cell r="F249">
            <v>3532</v>
          </cell>
          <cell r="G249">
            <v>2662</v>
          </cell>
          <cell r="H249">
            <v>3015</v>
          </cell>
          <cell r="I249">
            <v>2870</v>
          </cell>
          <cell r="J249">
            <v>2875</v>
          </cell>
          <cell r="K249">
            <v>2477</v>
          </cell>
          <cell r="L249">
            <v>3533</v>
          </cell>
          <cell r="M249">
            <v>4029</v>
          </cell>
          <cell r="N249">
            <v>2450</v>
          </cell>
          <cell r="O249">
            <v>2121</v>
          </cell>
          <cell r="P249">
            <v>3245</v>
          </cell>
        </row>
        <row r="250">
          <cell r="B250" t="str">
            <v>B26652</v>
          </cell>
          <cell r="C250" t="str">
            <v>65</v>
          </cell>
          <cell r="D250">
            <v>1514</v>
          </cell>
          <cell r="E250">
            <v>2664</v>
          </cell>
          <cell r="F250">
            <v>2867</v>
          </cell>
          <cell r="G250">
            <v>2389</v>
          </cell>
          <cell r="H250">
            <v>2823</v>
          </cell>
          <cell r="I250">
            <v>2549</v>
          </cell>
          <cell r="J250">
            <v>2545</v>
          </cell>
          <cell r="K250">
            <v>2659</v>
          </cell>
          <cell r="L250">
            <v>4440</v>
          </cell>
          <cell r="M250">
            <v>5653</v>
          </cell>
          <cell r="N250">
            <v>4988</v>
          </cell>
          <cell r="O250">
            <v>2804</v>
          </cell>
          <cell r="P250">
            <v>2893</v>
          </cell>
        </row>
        <row r="251">
          <cell r="B251" t="str">
            <v>B26653</v>
          </cell>
          <cell r="C251" t="str">
            <v>65</v>
          </cell>
          <cell r="K251">
            <v>335</v>
          </cell>
          <cell r="L251">
            <v>1420</v>
          </cell>
          <cell r="M251">
            <v>1750</v>
          </cell>
          <cell r="N251">
            <v>1119</v>
          </cell>
          <cell r="O251">
            <v>208</v>
          </cell>
        </row>
        <row r="252">
          <cell r="B252" t="str">
            <v>B26654</v>
          </cell>
          <cell r="C252" t="str">
            <v>65</v>
          </cell>
          <cell r="K252">
            <v>360</v>
          </cell>
          <cell r="L252">
            <v>1171</v>
          </cell>
          <cell r="M252">
            <v>1918</v>
          </cell>
          <cell r="N252">
            <v>1426</v>
          </cell>
          <cell r="O252">
            <v>563</v>
          </cell>
        </row>
        <row r="253">
          <cell r="B253" t="str">
            <v>B26655</v>
          </cell>
          <cell r="C253" t="str">
            <v>65</v>
          </cell>
          <cell r="K253">
            <v>288</v>
          </cell>
          <cell r="L253">
            <v>216</v>
          </cell>
          <cell r="M253">
            <v>238</v>
          </cell>
          <cell r="O253">
            <v>72</v>
          </cell>
        </row>
        <row r="254">
          <cell r="B254" t="str">
            <v>B26751</v>
          </cell>
          <cell r="C254" t="str">
            <v>69</v>
          </cell>
          <cell r="D254">
            <v>147</v>
          </cell>
          <cell r="E254">
            <v>148</v>
          </cell>
          <cell r="F254">
            <v>122</v>
          </cell>
          <cell r="G254">
            <v>179</v>
          </cell>
          <cell r="H254">
            <v>161</v>
          </cell>
          <cell r="I254">
            <v>175</v>
          </cell>
          <cell r="J254">
            <v>154</v>
          </cell>
          <cell r="K254">
            <v>182</v>
          </cell>
          <cell r="L254">
            <v>187</v>
          </cell>
          <cell r="M254">
            <v>198</v>
          </cell>
          <cell r="N254">
            <v>168</v>
          </cell>
          <cell r="O254">
            <v>192</v>
          </cell>
          <cell r="P254">
            <v>140</v>
          </cell>
        </row>
        <row r="255">
          <cell r="B255" t="str">
            <v>B26752</v>
          </cell>
          <cell r="C255" t="str">
            <v>69</v>
          </cell>
          <cell r="D255">
            <v>67</v>
          </cell>
          <cell r="E255">
            <v>74</v>
          </cell>
          <cell r="F255">
            <v>65</v>
          </cell>
          <cell r="G255">
            <v>89</v>
          </cell>
          <cell r="H255">
            <v>78</v>
          </cell>
          <cell r="I255">
            <v>61</v>
          </cell>
          <cell r="J255">
            <v>75</v>
          </cell>
          <cell r="K255">
            <v>102</v>
          </cell>
          <cell r="L255">
            <v>91</v>
          </cell>
          <cell r="M255">
            <v>114</v>
          </cell>
          <cell r="N255">
            <v>93</v>
          </cell>
          <cell r="O255">
            <v>89</v>
          </cell>
          <cell r="P255">
            <v>66</v>
          </cell>
        </row>
        <row r="256">
          <cell r="B256" t="str">
            <v>B26753</v>
          </cell>
          <cell r="C256" t="str">
            <v>69</v>
          </cell>
          <cell r="D256">
            <v>131</v>
          </cell>
          <cell r="E256">
            <v>116</v>
          </cell>
          <cell r="F256">
            <v>133</v>
          </cell>
          <cell r="G256">
            <v>157</v>
          </cell>
          <cell r="H256">
            <v>148</v>
          </cell>
          <cell r="I256">
            <v>122</v>
          </cell>
          <cell r="J256">
            <v>123</v>
          </cell>
          <cell r="K256">
            <v>154</v>
          </cell>
          <cell r="L256">
            <v>138</v>
          </cell>
          <cell r="M256">
            <v>144</v>
          </cell>
          <cell r="N256">
            <v>136</v>
          </cell>
          <cell r="O256">
            <v>120</v>
          </cell>
          <cell r="P256">
            <v>99</v>
          </cell>
        </row>
        <row r="257">
          <cell r="B257" t="str">
            <v>B26913</v>
          </cell>
          <cell r="C257" t="str">
            <v>82</v>
          </cell>
          <cell r="E257">
            <v>138</v>
          </cell>
        </row>
        <row r="258">
          <cell r="B258" t="str">
            <v>B26512</v>
          </cell>
          <cell r="C258" t="str">
            <v>85</v>
          </cell>
          <cell r="M258">
            <v>680</v>
          </cell>
          <cell r="N258">
            <v>1211</v>
          </cell>
          <cell r="O258">
            <v>491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Sort"/>
      <sheetName val="Data"/>
      <sheetName val="Pivot"/>
      <sheetName val="Production 2006 Centennial"/>
      <sheetName val="Unique"/>
    </sheetNames>
    <sheetDataSet>
      <sheetData sheetId="0"/>
      <sheetData sheetId="1">
        <row r="4">
          <cell r="A4" t="str">
            <v>Line Num</v>
          </cell>
          <cell r="B4" t="str">
            <v>Line Desc (Finished Product)</v>
          </cell>
          <cell r="C4">
            <v>200601</v>
          </cell>
          <cell r="D4">
            <v>200602</v>
          </cell>
          <cell r="E4">
            <v>200603</v>
          </cell>
          <cell r="F4">
            <v>200604</v>
          </cell>
          <cell r="G4">
            <v>200605</v>
          </cell>
          <cell r="H4">
            <v>200606</v>
          </cell>
          <cell r="I4">
            <v>200607</v>
          </cell>
          <cell r="J4">
            <v>200608</v>
          </cell>
          <cell r="K4">
            <v>200609</v>
          </cell>
          <cell r="L4">
            <v>200610</v>
          </cell>
          <cell r="M4">
            <v>200611</v>
          </cell>
          <cell r="N4">
            <v>200612</v>
          </cell>
          <cell r="O4">
            <v>200613</v>
          </cell>
          <cell r="P4" t="str">
            <v>Grand Total</v>
          </cell>
        </row>
        <row r="5">
          <cell r="A5" t="str">
            <v>D00101</v>
          </cell>
          <cell r="B5" t="str">
            <v>24/GAL KRO VITAMIN D MILK</v>
          </cell>
          <cell r="C5">
            <v>204899</v>
          </cell>
          <cell r="D5">
            <v>208982</v>
          </cell>
          <cell r="E5">
            <v>205147</v>
          </cell>
          <cell r="F5">
            <v>188595</v>
          </cell>
          <cell r="G5">
            <v>211903</v>
          </cell>
          <cell r="H5">
            <v>228735</v>
          </cell>
          <cell r="I5">
            <v>402135</v>
          </cell>
          <cell r="J5">
            <v>399406</v>
          </cell>
          <cell r="K5">
            <v>429480</v>
          </cell>
          <cell r="L5">
            <v>425132</v>
          </cell>
          <cell r="M5">
            <v>435139</v>
          </cell>
          <cell r="N5">
            <v>439264</v>
          </cell>
          <cell r="O5">
            <v>559512</v>
          </cell>
          <cell r="P5">
            <v>4338329</v>
          </cell>
        </row>
        <row r="6">
          <cell r="A6" t="str">
            <v>D00159</v>
          </cell>
          <cell r="B6" t="str">
            <v>4/GL SPRINGDALE VITAMIN D MILK</v>
          </cell>
          <cell r="C6">
            <v>211384</v>
          </cell>
          <cell r="D6">
            <v>227040</v>
          </cell>
          <cell r="E6">
            <v>214632</v>
          </cell>
          <cell r="F6">
            <v>210848</v>
          </cell>
          <cell r="G6">
            <v>215220</v>
          </cell>
          <cell r="H6">
            <v>205488</v>
          </cell>
          <cell r="I6">
            <v>152</v>
          </cell>
          <cell r="P6">
            <v>1284764</v>
          </cell>
        </row>
        <row r="7">
          <cell r="A7" t="str">
            <v>D00387</v>
          </cell>
          <cell r="B7" t="str">
            <v>4/GL SAVE-A-LOT VITAMIN D MILK</v>
          </cell>
          <cell r="C7">
            <v>47260</v>
          </cell>
          <cell r="D7">
            <v>43300</v>
          </cell>
          <cell r="E7">
            <v>40640</v>
          </cell>
          <cell r="F7">
            <v>45740</v>
          </cell>
          <cell r="G7">
            <v>43164</v>
          </cell>
          <cell r="H7">
            <v>44556</v>
          </cell>
          <cell r="I7">
            <v>43084</v>
          </cell>
          <cell r="J7">
            <v>44360</v>
          </cell>
          <cell r="K7">
            <v>45808</v>
          </cell>
          <cell r="L7">
            <v>45932</v>
          </cell>
          <cell r="M7">
            <v>46344</v>
          </cell>
          <cell r="N7">
            <v>41972</v>
          </cell>
          <cell r="O7">
            <v>57800</v>
          </cell>
          <cell r="P7">
            <v>589960</v>
          </cell>
        </row>
        <row r="8">
          <cell r="A8" t="str">
            <v>D00388</v>
          </cell>
          <cell r="B8" t="str">
            <v>9/HG SAVE-A-LOT HOMO MILK</v>
          </cell>
          <cell r="C8">
            <v>19059</v>
          </cell>
          <cell r="D8">
            <v>18444</v>
          </cell>
          <cell r="E8">
            <v>18342</v>
          </cell>
          <cell r="F8">
            <v>19269</v>
          </cell>
          <cell r="G8">
            <v>18207</v>
          </cell>
          <cell r="H8">
            <v>18729</v>
          </cell>
          <cell r="I8">
            <v>17829</v>
          </cell>
          <cell r="J8">
            <v>18396</v>
          </cell>
          <cell r="K8">
            <v>18549</v>
          </cell>
          <cell r="L8">
            <v>18603</v>
          </cell>
          <cell r="M8">
            <v>17856</v>
          </cell>
          <cell r="N8">
            <v>17217</v>
          </cell>
          <cell r="O8">
            <v>23724</v>
          </cell>
          <cell r="P8">
            <v>244224</v>
          </cell>
        </row>
        <row r="9">
          <cell r="A9" t="str">
            <v>D00601</v>
          </cell>
          <cell r="B9" t="str">
            <v>9/HG KRO VITAMIN D MILK (PL)</v>
          </cell>
          <cell r="C9">
            <v>197023</v>
          </cell>
          <cell r="D9">
            <v>135268</v>
          </cell>
          <cell r="E9">
            <v>176841</v>
          </cell>
          <cell r="F9">
            <v>148550</v>
          </cell>
          <cell r="G9">
            <v>157849</v>
          </cell>
          <cell r="H9">
            <v>153276</v>
          </cell>
          <cell r="I9">
            <v>211355</v>
          </cell>
          <cell r="J9">
            <v>157704</v>
          </cell>
          <cell r="K9">
            <v>188153</v>
          </cell>
          <cell r="L9">
            <v>141072</v>
          </cell>
          <cell r="M9">
            <v>173829</v>
          </cell>
          <cell r="N9">
            <v>148982</v>
          </cell>
          <cell r="O9">
            <v>212333</v>
          </cell>
          <cell r="P9">
            <v>2202235</v>
          </cell>
        </row>
        <row r="10">
          <cell r="A10" t="str">
            <v>D01411</v>
          </cell>
          <cell r="B10" t="str">
            <v>4/GL SAVE-A-LOT 2% MILK</v>
          </cell>
          <cell r="C10">
            <v>19976</v>
          </cell>
          <cell r="D10">
            <v>18968</v>
          </cell>
          <cell r="E10">
            <v>16688</v>
          </cell>
          <cell r="F10">
            <v>20188</v>
          </cell>
          <cell r="G10">
            <v>17952</v>
          </cell>
          <cell r="H10">
            <v>20440</v>
          </cell>
          <cell r="I10">
            <v>19144</v>
          </cell>
          <cell r="J10">
            <v>19944</v>
          </cell>
          <cell r="K10">
            <v>22152</v>
          </cell>
          <cell r="L10">
            <v>20876</v>
          </cell>
          <cell r="M10">
            <v>19868</v>
          </cell>
          <cell r="N10">
            <v>18656</v>
          </cell>
          <cell r="O10">
            <v>27364</v>
          </cell>
          <cell r="P10">
            <v>262216</v>
          </cell>
        </row>
        <row r="11">
          <cell r="A11" t="str">
            <v>D01412</v>
          </cell>
          <cell r="B11" t="str">
            <v>9/HG SAVE-A-LOT 2% MILK</v>
          </cell>
          <cell r="C11">
            <v>9702</v>
          </cell>
          <cell r="D11">
            <v>9477</v>
          </cell>
          <cell r="E11">
            <v>8730</v>
          </cell>
          <cell r="F11">
            <v>10404</v>
          </cell>
          <cell r="G11">
            <v>9639</v>
          </cell>
          <cell r="H11">
            <v>9981</v>
          </cell>
          <cell r="I11">
            <v>9396</v>
          </cell>
          <cell r="J11">
            <v>10611</v>
          </cell>
          <cell r="K11">
            <v>10323</v>
          </cell>
          <cell r="L11">
            <v>9810</v>
          </cell>
          <cell r="M11">
            <v>9729</v>
          </cell>
          <cell r="N11">
            <v>8325</v>
          </cell>
          <cell r="O11">
            <v>12186</v>
          </cell>
          <cell r="P11">
            <v>128313</v>
          </cell>
        </row>
        <row r="12">
          <cell r="A12" t="str">
            <v>D01600</v>
          </cell>
          <cell r="B12" t="str">
            <v>9/HG KRO LOWFAT 2% MILK (PL)</v>
          </cell>
          <cell r="C12">
            <v>308673</v>
          </cell>
          <cell r="D12">
            <v>165189</v>
          </cell>
          <cell r="E12">
            <v>304182</v>
          </cell>
          <cell r="F12">
            <v>288011</v>
          </cell>
          <cell r="G12">
            <v>263242</v>
          </cell>
          <cell r="H12">
            <v>176101</v>
          </cell>
          <cell r="I12">
            <v>398005</v>
          </cell>
          <cell r="J12">
            <v>307957</v>
          </cell>
          <cell r="K12">
            <v>371456</v>
          </cell>
          <cell r="L12">
            <v>173195</v>
          </cell>
          <cell r="M12">
            <v>199218</v>
          </cell>
          <cell r="N12">
            <v>173061</v>
          </cell>
          <cell r="O12">
            <v>361298</v>
          </cell>
          <cell r="P12">
            <v>3489588</v>
          </cell>
        </row>
        <row r="13">
          <cell r="A13" t="str">
            <v>D01650</v>
          </cell>
          <cell r="B13" t="str">
            <v>4/GL SPRINGDALE 1% LF MILK</v>
          </cell>
          <cell r="C13">
            <v>89676</v>
          </cell>
          <cell r="D13">
            <v>109616</v>
          </cell>
          <cell r="E13">
            <v>91964</v>
          </cell>
          <cell r="F13">
            <v>101904</v>
          </cell>
          <cell r="G13">
            <v>100652</v>
          </cell>
          <cell r="H13">
            <v>88948</v>
          </cell>
          <cell r="I13">
            <v>148</v>
          </cell>
          <cell r="P13">
            <v>582908</v>
          </cell>
        </row>
        <row r="14">
          <cell r="A14" t="str">
            <v>D01661</v>
          </cell>
          <cell r="B14" t="str">
            <v>9/HG KROGER LOWFAT 1% MILK</v>
          </cell>
          <cell r="C14">
            <v>97537</v>
          </cell>
          <cell r="D14">
            <v>52550</v>
          </cell>
          <cell r="E14">
            <v>93802</v>
          </cell>
          <cell r="F14">
            <v>85078</v>
          </cell>
          <cell r="G14">
            <v>78430</v>
          </cell>
          <cell r="H14">
            <v>53847</v>
          </cell>
          <cell r="I14">
            <v>123602</v>
          </cell>
          <cell r="J14">
            <v>95658</v>
          </cell>
          <cell r="K14">
            <v>106816</v>
          </cell>
          <cell r="L14">
            <v>57225</v>
          </cell>
          <cell r="M14">
            <v>56006</v>
          </cell>
          <cell r="N14">
            <v>52379</v>
          </cell>
          <cell r="O14">
            <v>114658</v>
          </cell>
          <cell r="P14">
            <v>1067588</v>
          </cell>
        </row>
        <row r="15">
          <cell r="A15" t="str">
            <v>D01665</v>
          </cell>
          <cell r="B15" t="str">
            <v>24/GL KROGER LWFT MILK 1%</v>
          </cell>
          <cell r="C15">
            <v>57961</v>
          </cell>
          <cell r="D15">
            <v>58197</v>
          </cell>
          <cell r="E15">
            <v>53296</v>
          </cell>
          <cell r="F15">
            <v>50464</v>
          </cell>
          <cell r="G15">
            <v>56375</v>
          </cell>
          <cell r="H15">
            <v>57471</v>
          </cell>
          <cell r="I15">
            <v>137508</v>
          </cell>
          <cell r="J15">
            <v>143066</v>
          </cell>
          <cell r="K15">
            <v>144560</v>
          </cell>
          <cell r="L15">
            <v>159100</v>
          </cell>
          <cell r="M15">
            <v>163768</v>
          </cell>
          <cell r="N15">
            <v>138990</v>
          </cell>
          <cell r="O15">
            <v>178754</v>
          </cell>
          <cell r="P15">
            <v>1399510</v>
          </cell>
        </row>
        <row r="16">
          <cell r="A16" t="str">
            <v>D01700</v>
          </cell>
          <cell r="B16" t="str">
            <v>24/GAL KROGER 2% LOWFAT MILK</v>
          </cell>
          <cell r="C16">
            <v>171593</v>
          </cell>
          <cell r="D16">
            <v>185655</v>
          </cell>
          <cell r="E16">
            <v>179525</v>
          </cell>
          <cell r="F16">
            <v>163036</v>
          </cell>
          <cell r="G16">
            <v>185271</v>
          </cell>
          <cell r="H16">
            <v>203980</v>
          </cell>
          <cell r="I16">
            <v>481776</v>
          </cell>
          <cell r="J16">
            <v>490198</v>
          </cell>
          <cell r="K16">
            <v>525558</v>
          </cell>
          <cell r="L16">
            <v>604104</v>
          </cell>
          <cell r="M16">
            <v>581430</v>
          </cell>
          <cell r="N16">
            <v>572714</v>
          </cell>
          <cell r="O16">
            <v>650910</v>
          </cell>
          <cell r="P16">
            <v>4995750</v>
          </cell>
        </row>
        <row r="17">
          <cell r="A17" t="str">
            <v>D01720</v>
          </cell>
          <cell r="B17" t="str">
            <v>4/GL SPRINGDALE 2% LF MILK</v>
          </cell>
          <cell r="C17">
            <v>302408</v>
          </cell>
          <cell r="D17">
            <v>410156</v>
          </cell>
          <cell r="E17">
            <v>337520</v>
          </cell>
          <cell r="F17">
            <v>371656</v>
          </cell>
          <cell r="G17">
            <v>328424</v>
          </cell>
          <cell r="H17">
            <v>345576</v>
          </cell>
          <cell r="P17">
            <v>2095740</v>
          </cell>
        </row>
        <row r="18">
          <cell r="A18" t="str">
            <v>D01800</v>
          </cell>
          <cell r="B18" t="str">
            <v>4/GL SAVE-A-LOT 1% MILK</v>
          </cell>
          <cell r="C18">
            <v>2804</v>
          </cell>
          <cell r="D18">
            <v>2832</v>
          </cell>
          <cell r="E18">
            <v>2608</v>
          </cell>
          <cell r="F18">
            <v>3080</v>
          </cell>
          <cell r="G18">
            <v>2984</v>
          </cell>
          <cell r="H18">
            <v>2884</v>
          </cell>
          <cell r="I18">
            <v>2552</v>
          </cell>
          <cell r="J18">
            <v>2856</v>
          </cell>
          <cell r="K18">
            <v>2752</v>
          </cell>
          <cell r="L18">
            <v>2640</v>
          </cell>
          <cell r="M18">
            <v>2708</v>
          </cell>
          <cell r="N18">
            <v>2372</v>
          </cell>
          <cell r="O18">
            <v>3564</v>
          </cell>
          <cell r="P18">
            <v>36636</v>
          </cell>
        </row>
        <row r="19">
          <cell r="A19" t="str">
            <v>D02130</v>
          </cell>
          <cell r="B19" t="str">
            <v>4/GL KROGER DRINKING WATER</v>
          </cell>
          <cell r="C19">
            <v>117936</v>
          </cell>
          <cell r="D19">
            <v>104976</v>
          </cell>
          <cell r="E19">
            <v>93312</v>
          </cell>
          <cell r="F19">
            <v>138888</v>
          </cell>
          <cell r="G19">
            <v>102168</v>
          </cell>
          <cell r="H19">
            <v>120528</v>
          </cell>
          <cell r="I19">
            <v>190512</v>
          </cell>
          <cell r="J19">
            <v>183384</v>
          </cell>
          <cell r="K19">
            <v>111672</v>
          </cell>
          <cell r="L19">
            <v>63072</v>
          </cell>
          <cell r="M19">
            <v>65880</v>
          </cell>
          <cell r="N19">
            <v>257688</v>
          </cell>
          <cell r="O19">
            <v>371520</v>
          </cell>
          <cell r="P19">
            <v>1921536</v>
          </cell>
        </row>
        <row r="20">
          <cell r="A20" t="str">
            <v>D02207</v>
          </cell>
          <cell r="B20" t="str">
            <v>4/GL WSTOVR CHOC LF MLK 1%-PLS</v>
          </cell>
          <cell r="C20">
            <v>1020</v>
          </cell>
          <cell r="D20">
            <v>1120</v>
          </cell>
          <cell r="E20">
            <v>1000</v>
          </cell>
          <cell r="F20">
            <v>1016</v>
          </cell>
          <cell r="G20">
            <v>692</v>
          </cell>
          <cell r="H20">
            <v>1028</v>
          </cell>
          <cell r="I20">
            <v>900</v>
          </cell>
          <cell r="J20">
            <v>984</v>
          </cell>
          <cell r="K20">
            <v>1064</v>
          </cell>
          <cell r="L20">
            <v>1066</v>
          </cell>
          <cell r="M20">
            <v>980</v>
          </cell>
          <cell r="N20">
            <v>768</v>
          </cell>
          <cell r="O20">
            <v>1456</v>
          </cell>
          <cell r="P20">
            <v>13094</v>
          </cell>
        </row>
        <row r="21">
          <cell r="A21" t="str">
            <v>D02209</v>
          </cell>
          <cell r="B21" t="str">
            <v>9/HG WESTOVER CHOCLT LWFT MILK</v>
          </cell>
          <cell r="C21">
            <v>1953</v>
          </cell>
          <cell r="D21">
            <v>1863</v>
          </cell>
          <cell r="E21">
            <v>1611</v>
          </cell>
          <cell r="F21">
            <v>1980</v>
          </cell>
          <cell r="G21">
            <v>1629</v>
          </cell>
          <cell r="H21">
            <v>2061</v>
          </cell>
          <cell r="I21">
            <v>1827</v>
          </cell>
          <cell r="J21">
            <v>2016</v>
          </cell>
          <cell r="K21">
            <v>2052</v>
          </cell>
          <cell r="L21">
            <v>1818</v>
          </cell>
          <cell r="M21">
            <v>1890</v>
          </cell>
          <cell r="N21">
            <v>1764</v>
          </cell>
          <cell r="O21">
            <v>2502</v>
          </cell>
          <cell r="P21">
            <v>24966</v>
          </cell>
        </row>
        <row r="22">
          <cell r="A22" t="str">
            <v>D02246</v>
          </cell>
          <cell r="B22" t="str">
            <v>9/HG SAVE-A-LOT SKIM MILK</v>
          </cell>
          <cell r="C22">
            <v>3267</v>
          </cell>
          <cell r="D22">
            <v>3240</v>
          </cell>
          <cell r="E22">
            <v>3186</v>
          </cell>
          <cell r="F22">
            <v>3391</v>
          </cell>
          <cell r="G22">
            <v>3366</v>
          </cell>
          <cell r="H22">
            <v>3870</v>
          </cell>
          <cell r="I22">
            <v>2421</v>
          </cell>
          <cell r="J22">
            <v>2979</v>
          </cell>
          <cell r="K22">
            <v>3303</v>
          </cell>
          <cell r="L22">
            <v>3222</v>
          </cell>
          <cell r="M22">
            <v>2970</v>
          </cell>
          <cell r="N22">
            <v>2574</v>
          </cell>
          <cell r="O22">
            <v>3996</v>
          </cell>
          <cell r="P22">
            <v>41785</v>
          </cell>
        </row>
        <row r="23">
          <cell r="A23" t="str">
            <v>D02247</v>
          </cell>
          <cell r="B23" t="str">
            <v>4/GL SAVE-A-LOT SKIM MILK</v>
          </cell>
          <cell r="C23">
            <v>4184</v>
          </cell>
          <cell r="D23">
            <v>4240</v>
          </cell>
          <cell r="E23">
            <v>3848</v>
          </cell>
          <cell r="F23">
            <v>4083</v>
          </cell>
          <cell r="G23">
            <v>4064</v>
          </cell>
          <cell r="H23">
            <v>4164</v>
          </cell>
          <cell r="I23">
            <v>3712</v>
          </cell>
          <cell r="J23">
            <v>4384</v>
          </cell>
          <cell r="K23">
            <v>3524</v>
          </cell>
          <cell r="L23">
            <v>4100</v>
          </cell>
          <cell r="M23">
            <v>3616</v>
          </cell>
          <cell r="N23">
            <v>3280</v>
          </cell>
          <cell r="O23">
            <v>5016</v>
          </cell>
          <cell r="P23">
            <v>52215</v>
          </cell>
        </row>
        <row r="24">
          <cell r="A24" t="str">
            <v>D02305</v>
          </cell>
          <cell r="B24" t="str">
            <v>9/HG KROGER SKIM MILK(PLST)</v>
          </cell>
          <cell r="C24">
            <v>166200</v>
          </cell>
          <cell r="D24">
            <v>100134</v>
          </cell>
          <cell r="E24">
            <v>158767</v>
          </cell>
          <cell r="F24">
            <v>150195</v>
          </cell>
          <cell r="G24">
            <v>129757</v>
          </cell>
          <cell r="H24">
            <v>102225</v>
          </cell>
          <cell r="I24">
            <v>209164</v>
          </cell>
          <cell r="J24">
            <v>161814</v>
          </cell>
          <cell r="K24">
            <v>181932</v>
          </cell>
          <cell r="L24">
            <v>106650</v>
          </cell>
          <cell r="M24">
            <v>104274</v>
          </cell>
          <cell r="N24">
            <v>95755</v>
          </cell>
          <cell r="O24">
            <v>195261</v>
          </cell>
          <cell r="P24">
            <v>1862128</v>
          </cell>
        </row>
        <row r="25">
          <cell r="A25" t="str">
            <v>D02315</v>
          </cell>
          <cell r="B25" t="str">
            <v>24/GL KROGER SKIM MILK</v>
          </cell>
          <cell r="C25">
            <v>95780</v>
          </cell>
          <cell r="D25">
            <v>100392</v>
          </cell>
          <cell r="E25">
            <v>95216</v>
          </cell>
          <cell r="F25">
            <v>86743</v>
          </cell>
          <cell r="G25">
            <v>94198</v>
          </cell>
          <cell r="H25">
            <v>96654</v>
          </cell>
          <cell r="I25">
            <v>215464</v>
          </cell>
          <cell r="J25">
            <v>228798</v>
          </cell>
          <cell r="K25">
            <v>234914</v>
          </cell>
          <cell r="L25">
            <v>256932</v>
          </cell>
          <cell r="M25">
            <v>257036</v>
          </cell>
          <cell r="N25">
            <v>222854</v>
          </cell>
          <cell r="O25">
            <v>292352</v>
          </cell>
          <cell r="P25">
            <v>2277333</v>
          </cell>
        </row>
        <row r="26">
          <cell r="A26" t="str">
            <v>D02346</v>
          </cell>
          <cell r="B26" t="str">
            <v>4/GL SPRINGDALE SKIM MILK</v>
          </cell>
          <cell r="C26">
            <v>138428</v>
          </cell>
          <cell r="D26">
            <v>170280</v>
          </cell>
          <cell r="E26">
            <v>143916</v>
          </cell>
          <cell r="F26">
            <v>154056</v>
          </cell>
          <cell r="G26">
            <v>149608</v>
          </cell>
          <cell r="H26">
            <v>137232</v>
          </cell>
          <cell r="P26">
            <v>893520</v>
          </cell>
        </row>
        <row r="27">
          <cell r="A27" t="str">
            <v>D02370</v>
          </cell>
          <cell r="B27" t="str">
            <v>4/GL KROGER FAT FREE PLUS MILK</v>
          </cell>
          <cell r="C27">
            <v>1711</v>
          </cell>
          <cell r="D27">
            <v>1</v>
          </cell>
          <cell r="P27">
            <v>1712</v>
          </cell>
        </row>
        <row r="28">
          <cell r="A28" t="str">
            <v>D02373</v>
          </cell>
          <cell r="B28" t="str">
            <v>9/HG KROGER FAT FREE PLUS MILK</v>
          </cell>
          <cell r="C28">
            <v>14279</v>
          </cell>
          <cell r="D28">
            <v>12076</v>
          </cell>
          <cell r="E28">
            <v>15001</v>
          </cell>
          <cell r="F28">
            <v>13011</v>
          </cell>
          <cell r="G28">
            <v>13894</v>
          </cell>
          <cell r="H28">
            <v>9769</v>
          </cell>
          <cell r="I28">
            <v>16509</v>
          </cell>
          <cell r="J28">
            <v>12952</v>
          </cell>
          <cell r="K28">
            <v>13575</v>
          </cell>
          <cell r="L28">
            <v>12064</v>
          </cell>
          <cell r="M28">
            <v>7519</v>
          </cell>
          <cell r="N28">
            <v>10098</v>
          </cell>
          <cell r="O28">
            <v>15075</v>
          </cell>
          <cell r="P28">
            <v>165822</v>
          </cell>
        </row>
        <row r="29">
          <cell r="A29" t="str">
            <v>D02610</v>
          </cell>
          <cell r="B29" t="str">
            <v>4/GL KRO BUTTERMILK LOWFAT(PL)</v>
          </cell>
          <cell r="C29">
            <v>4080</v>
          </cell>
          <cell r="D29">
            <v>4644</v>
          </cell>
          <cell r="E29">
            <v>5119</v>
          </cell>
          <cell r="F29">
            <v>4309</v>
          </cell>
          <cell r="G29">
            <v>4299</v>
          </cell>
          <cell r="H29">
            <v>4776</v>
          </cell>
          <cell r="I29">
            <v>6213</v>
          </cell>
          <cell r="J29">
            <v>4621</v>
          </cell>
          <cell r="K29">
            <v>5522</v>
          </cell>
          <cell r="L29">
            <v>6884</v>
          </cell>
          <cell r="M29">
            <v>5062</v>
          </cell>
          <cell r="N29">
            <v>7194</v>
          </cell>
          <cell r="O29">
            <v>6152</v>
          </cell>
          <cell r="P29">
            <v>68875</v>
          </cell>
        </row>
        <row r="30">
          <cell r="A30" t="str">
            <v>D02701</v>
          </cell>
          <cell r="B30" t="str">
            <v>9/HG KRO BUTTERMILK LOWFAT(PL)</v>
          </cell>
          <cell r="C30">
            <v>14597</v>
          </cell>
          <cell r="D30">
            <v>12122</v>
          </cell>
          <cell r="E30">
            <v>12094</v>
          </cell>
          <cell r="F30">
            <v>11499</v>
          </cell>
          <cell r="G30">
            <v>10311</v>
          </cell>
          <cell r="H30">
            <v>11124</v>
          </cell>
          <cell r="I30">
            <v>13158</v>
          </cell>
          <cell r="J30">
            <v>10305</v>
          </cell>
          <cell r="K30">
            <v>11748</v>
          </cell>
          <cell r="L30">
            <v>11565</v>
          </cell>
          <cell r="M30">
            <v>16984</v>
          </cell>
          <cell r="N30">
            <v>16857</v>
          </cell>
          <cell r="O30">
            <v>14927</v>
          </cell>
          <cell r="P30">
            <v>167291</v>
          </cell>
        </row>
        <row r="31">
          <cell r="A31" t="str">
            <v>D02712</v>
          </cell>
          <cell r="B31" t="str">
            <v>9/HG KRO BUTTERMILK WHOLE (PL)</v>
          </cell>
          <cell r="C31">
            <v>16593</v>
          </cell>
          <cell r="D31">
            <v>10328</v>
          </cell>
          <cell r="E31">
            <v>14650</v>
          </cell>
          <cell r="F31">
            <v>10121</v>
          </cell>
          <cell r="G31">
            <v>12370</v>
          </cell>
          <cell r="H31">
            <v>10624</v>
          </cell>
          <cell r="I31">
            <v>14088</v>
          </cell>
          <cell r="J31">
            <v>10394</v>
          </cell>
          <cell r="K31">
            <v>12036</v>
          </cell>
          <cell r="L31">
            <v>12045</v>
          </cell>
          <cell r="M31">
            <v>18269</v>
          </cell>
          <cell r="N31">
            <v>21135</v>
          </cell>
          <cell r="O31">
            <v>16772</v>
          </cell>
          <cell r="P31">
            <v>179425</v>
          </cell>
        </row>
        <row r="32">
          <cell r="A32" t="str">
            <v>D02718</v>
          </cell>
          <cell r="B32" t="str">
            <v>9/HG WESTOVER LF BUTTERMLK(PL)</v>
          </cell>
          <cell r="C32">
            <v>3150</v>
          </cell>
          <cell r="D32">
            <v>3015</v>
          </cell>
          <cell r="E32">
            <v>3069</v>
          </cell>
          <cell r="F32">
            <v>2655</v>
          </cell>
          <cell r="G32">
            <v>2241</v>
          </cell>
          <cell r="H32">
            <v>2952</v>
          </cell>
          <cell r="I32">
            <v>2601</v>
          </cell>
          <cell r="J32">
            <v>2160</v>
          </cell>
          <cell r="K32">
            <v>2889</v>
          </cell>
          <cell r="L32">
            <v>2862</v>
          </cell>
          <cell r="M32">
            <v>3447</v>
          </cell>
          <cell r="N32">
            <v>2754</v>
          </cell>
          <cell r="O32">
            <v>3600</v>
          </cell>
          <cell r="P32">
            <v>37395</v>
          </cell>
        </row>
        <row r="33">
          <cell r="A33" t="str">
            <v>D02724</v>
          </cell>
          <cell r="B33" t="str">
            <v>4/GL WESTOVER BUTTERMILK</v>
          </cell>
          <cell r="C33">
            <v>1588</v>
          </cell>
          <cell r="D33">
            <v>1640</v>
          </cell>
          <cell r="E33">
            <v>1380</v>
          </cell>
          <cell r="F33">
            <v>1076</v>
          </cell>
          <cell r="G33">
            <v>3208</v>
          </cell>
          <cell r="H33">
            <v>1656</v>
          </cell>
          <cell r="I33">
            <v>1388</v>
          </cell>
          <cell r="J33">
            <v>1292</v>
          </cell>
          <cell r="K33">
            <v>1560</v>
          </cell>
          <cell r="L33">
            <v>1596</v>
          </cell>
          <cell r="M33">
            <v>1776</v>
          </cell>
          <cell r="N33">
            <v>1348</v>
          </cell>
          <cell r="O33">
            <v>1840</v>
          </cell>
          <cell r="P33">
            <v>21348</v>
          </cell>
        </row>
        <row r="34">
          <cell r="A34" t="str">
            <v>D03050</v>
          </cell>
          <cell r="B34" t="str">
            <v>4/GL KRO LOWFAT CHOCOLATE MILK</v>
          </cell>
          <cell r="C34">
            <v>17540</v>
          </cell>
          <cell r="D34">
            <v>19928</v>
          </cell>
          <cell r="E34">
            <v>19047</v>
          </cell>
          <cell r="F34">
            <v>19131</v>
          </cell>
          <cell r="G34">
            <v>18747</v>
          </cell>
          <cell r="H34">
            <v>19683</v>
          </cell>
          <cell r="I34">
            <v>22784</v>
          </cell>
          <cell r="J34">
            <v>23144</v>
          </cell>
          <cell r="K34">
            <v>24419</v>
          </cell>
          <cell r="L34">
            <v>36178</v>
          </cell>
          <cell r="M34">
            <v>28645</v>
          </cell>
          <cell r="N34">
            <v>28176</v>
          </cell>
          <cell r="O34">
            <v>32456</v>
          </cell>
          <cell r="P34">
            <v>309878</v>
          </cell>
        </row>
        <row r="35">
          <cell r="A35" t="str">
            <v>D03265</v>
          </cell>
          <cell r="B35" t="str">
            <v>9/HG KRO CHOCOLATE MILK (PL)</v>
          </cell>
          <cell r="C35">
            <v>57935</v>
          </cell>
          <cell r="D35">
            <v>36840</v>
          </cell>
          <cell r="E35">
            <v>55939</v>
          </cell>
          <cell r="F35">
            <v>45888</v>
          </cell>
          <cell r="G35">
            <v>42652</v>
          </cell>
          <cell r="H35">
            <v>37771</v>
          </cell>
          <cell r="I35">
            <v>57126</v>
          </cell>
          <cell r="J35">
            <v>35965</v>
          </cell>
          <cell r="K35">
            <v>45153</v>
          </cell>
          <cell r="L35">
            <v>35560</v>
          </cell>
          <cell r="M35">
            <v>36269</v>
          </cell>
          <cell r="N35">
            <v>38315</v>
          </cell>
          <cell r="O35">
            <v>55208</v>
          </cell>
          <cell r="P35">
            <v>580621</v>
          </cell>
        </row>
        <row r="36">
          <cell r="A36" t="str">
            <v>D07002</v>
          </cell>
          <cell r="B36" t="str">
            <v>4/GL THIRST RCKR-GRAPE</v>
          </cell>
          <cell r="C36">
            <v>12400</v>
          </cell>
          <cell r="D36">
            <v>12520</v>
          </cell>
          <cell r="E36">
            <v>11180</v>
          </cell>
          <cell r="F36">
            <v>14816</v>
          </cell>
          <cell r="G36">
            <v>16248</v>
          </cell>
          <cell r="H36">
            <v>17928</v>
          </cell>
          <cell r="I36">
            <v>18336</v>
          </cell>
          <cell r="J36">
            <v>17764</v>
          </cell>
          <cell r="K36">
            <v>18304</v>
          </cell>
          <cell r="L36">
            <v>13800</v>
          </cell>
          <cell r="M36">
            <v>12160</v>
          </cell>
          <cell r="N36">
            <v>12536</v>
          </cell>
          <cell r="O36">
            <v>12604</v>
          </cell>
          <cell r="P36">
            <v>190596</v>
          </cell>
        </row>
        <row r="37">
          <cell r="A37" t="str">
            <v>D07006</v>
          </cell>
          <cell r="B37" t="str">
            <v>4/GL THIRST RCKR-ORANGE</v>
          </cell>
          <cell r="C37">
            <v>13564</v>
          </cell>
          <cell r="D37">
            <v>17260</v>
          </cell>
          <cell r="E37">
            <v>13400</v>
          </cell>
          <cell r="F37">
            <v>15084</v>
          </cell>
          <cell r="G37">
            <v>18120</v>
          </cell>
          <cell r="H37">
            <v>19272</v>
          </cell>
          <cell r="I37">
            <v>21312</v>
          </cell>
          <cell r="J37">
            <v>19128</v>
          </cell>
          <cell r="K37">
            <v>18436</v>
          </cell>
          <cell r="L37">
            <v>15180</v>
          </cell>
          <cell r="M37">
            <v>13608</v>
          </cell>
          <cell r="N37">
            <v>14072</v>
          </cell>
          <cell r="O37">
            <v>18248</v>
          </cell>
          <cell r="P37">
            <v>216684</v>
          </cell>
        </row>
        <row r="38">
          <cell r="A38" t="str">
            <v>D07007</v>
          </cell>
          <cell r="B38" t="str">
            <v>4/GL THIRST RCKR-PINK LEMONADE</v>
          </cell>
          <cell r="C38">
            <v>7936</v>
          </cell>
          <cell r="D38">
            <v>9424</v>
          </cell>
          <cell r="E38">
            <v>8132</v>
          </cell>
          <cell r="F38">
            <v>13372</v>
          </cell>
          <cell r="G38">
            <v>11728</v>
          </cell>
          <cell r="H38">
            <v>11916</v>
          </cell>
          <cell r="I38">
            <v>14048</v>
          </cell>
          <cell r="J38">
            <v>13844</v>
          </cell>
          <cell r="K38">
            <v>10016</v>
          </cell>
          <cell r="L38">
            <v>9764</v>
          </cell>
          <cell r="M38">
            <v>7772</v>
          </cell>
          <cell r="N38">
            <v>8440</v>
          </cell>
          <cell r="O38">
            <v>8444</v>
          </cell>
          <cell r="P38">
            <v>134836</v>
          </cell>
        </row>
        <row r="39">
          <cell r="A39" t="str">
            <v>D07009</v>
          </cell>
          <cell r="B39" t="str">
            <v>4/GL THIRST RCKR-TROPICAL PNCH</v>
          </cell>
          <cell r="C39">
            <v>21580</v>
          </cell>
          <cell r="D39">
            <v>26248</v>
          </cell>
          <cell r="E39">
            <v>22848</v>
          </cell>
          <cell r="F39">
            <v>25432</v>
          </cell>
          <cell r="G39">
            <v>27144</v>
          </cell>
          <cell r="H39">
            <v>32096</v>
          </cell>
          <cell r="I39">
            <v>35468</v>
          </cell>
          <cell r="J39">
            <v>29440</v>
          </cell>
          <cell r="K39">
            <v>32816</v>
          </cell>
          <cell r="L39">
            <v>23984</v>
          </cell>
          <cell r="M39">
            <v>23688</v>
          </cell>
          <cell r="N39">
            <v>23808</v>
          </cell>
          <cell r="O39">
            <v>27684</v>
          </cell>
          <cell r="P39">
            <v>352236</v>
          </cell>
        </row>
        <row r="40">
          <cell r="A40" t="str">
            <v>D07602</v>
          </cell>
          <cell r="B40" t="str">
            <v>9/HG KROGER EGG NOG (PLASTIC)</v>
          </cell>
          <cell r="L40">
            <v>3773</v>
          </cell>
          <cell r="M40">
            <v>43817</v>
          </cell>
          <cell r="N40">
            <v>60798</v>
          </cell>
          <cell r="O40">
            <v>117</v>
          </cell>
          <cell r="P40">
            <v>108505</v>
          </cell>
        </row>
        <row r="41">
          <cell r="A41" t="str">
            <v>D07732</v>
          </cell>
          <cell r="B41" t="str">
            <v>9/HG PIKE COUNTY EGG NOG</v>
          </cell>
          <cell r="L41">
            <v>432</v>
          </cell>
          <cell r="M41">
            <v>999</v>
          </cell>
          <cell r="N41">
            <v>1314</v>
          </cell>
          <cell r="P41">
            <v>2745</v>
          </cell>
        </row>
        <row r="42">
          <cell r="A42" t="str">
            <v>D07752</v>
          </cell>
          <cell r="B42" t="str">
            <v>9/HG KRO LOWFAT EGG NOG (PLAS)</v>
          </cell>
          <cell r="L42">
            <v>4473</v>
          </cell>
          <cell r="M42">
            <v>22494</v>
          </cell>
          <cell r="N42">
            <v>36975</v>
          </cell>
          <cell r="O42">
            <v>81</v>
          </cell>
          <cell r="P42">
            <v>64023</v>
          </cell>
        </row>
        <row r="43">
          <cell r="A43" t="str">
            <v>D07816</v>
          </cell>
          <cell r="B43" t="str">
            <v>4/GAL TAMPICO MANGO PUNCH</v>
          </cell>
          <cell r="C43">
            <v>16548</v>
          </cell>
          <cell r="D43">
            <v>23292</v>
          </cell>
          <cell r="E43">
            <v>18500</v>
          </cell>
          <cell r="F43">
            <v>20996</v>
          </cell>
          <cell r="G43">
            <v>18740</v>
          </cell>
          <cell r="H43">
            <v>16060</v>
          </cell>
          <cell r="I43">
            <v>21556</v>
          </cell>
          <cell r="J43">
            <v>19140</v>
          </cell>
          <cell r="K43">
            <v>26132</v>
          </cell>
          <cell r="L43">
            <v>19320</v>
          </cell>
          <cell r="M43">
            <v>18244</v>
          </cell>
          <cell r="N43">
            <v>18064</v>
          </cell>
          <cell r="O43">
            <v>24764</v>
          </cell>
          <cell r="P43">
            <v>261356</v>
          </cell>
        </row>
        <row r="44">
          <cell r="A44" t="str">
            <v>D07823</v>
          </cell>
          <cell r="B44" t="str">
            <v>4/GAL TAMPICO CITRUS PUNCH</v>
          </cell>
          <cell r="C44">
            <v>17772</v>
          </cell>
          <cell r="D44">
            <v>27816</v>
          </cell>
          <cell r="E44">
            <v>17284</v>
          </cell>
          <cell r="F44">
            <v>17720</v>
          </cell>
          <cell r="G44">
            <v>17708</v>
          </cell>
          <cell r="H44">
            <v>14812</v>
          </cell>
          <cell r="I44">
            <v>21696</v>
          </cell>
          <cell r="J44">
            <v>18640</v>
          </cell>
          <cell r="K44">
            <v>25368</v>
          </cell>
          <cell r="L44">
            <v>28596</v>
          </cell>
          <cell r="M44">
            <v>12264</v>
          </cell>
          <cell r="N44">
            <v>18000</v>
          </cell>
          <cell r="O44">
            <v>24592</v>
          </cell>
          <cell r="P44">
            <v>262268</v>
          </cell>
        </row>
        <row r="45">
          <cell r="A45" t="str">
            <v>D07828</v>
          </cell>
          <cell r="B45" t="str">
            <v>4/GL TAMPICO TROPICAL FRUIT PN</v>
          </cell>
          <cell r="C45">
            <v>10028</v>
          </cell>
          <cell r="D45">
            <v>22826</v>
          </cell>
          <cell r="E45">
            <v>15968</v>
          </cell>
          <cell r="F45">
            <v>18164</v>
          </cell>
          <cell r="G45">
            <v>17672</v>
          </cell>
          <cell r="H45">
            <v>16248</v>
          </cell>
          <cell r="I45">
            <v>18096</v>
          </cell>
          <cell r="J45">
            <v>19960</v>
          </cell>
          <cell r="K45">
            <v>22616</v>
          </cell>
          <cell r="L45">
            <v>20816</v>
          </cell>
          <cell r="M45">
            <v>14156</v>
          </cell>
          <cell r="N45">
            <v>14408</v>
          </cell>
          <cell r="O45">
            <v>21940</v>
          </cell>
          <cell r="P45">
            <v>232898</v>
          </cell>
        </row>
        <row r="46">
          <cell r="A46" t="str">
            <v>D08636</v>
          </cell>
          <cell r="B46" t="str">
            <v>9/HG KROGER APPLE JUICE (PLAS)</v>
          </cell>
          <cell r="C46">
            <v>5445</v>
          </cell>
          <cell r="D46">
            <v>5364</v>
          </cell>
          <cell r="E46">
            <v>3537</v>
          </cell>
          <cell r="F46">
            <v>6030</v>
          </cell>
          <cell r="G46">
            <v>3366</v>
          </cell>
          <cell r="H46">
            <v>5274</v>
          </cell>
          <cell r="I46">
            <v>4113</v>
          </cell>
          <cell r="J46">
            <v>4275</v>
          </cell>
          <cell r="K46">
            <v>4896</v>
          </cell>
          <cell r="L46">
            <v>5733</v>
          </cell>
          <cell r="M46">
            <v>4581</v>
          </cell>
          <cell r="N46">
            <v>5994</v>
          </cell>
          <cell r="O46">
            <v>5922</v>
          </cell>
          <cell r="P46">
            <v>64530</v>
          </cell>
        </row>
        <row r="47">
          <cell r="A47" t="str">
            <v>D08751</v>
          </cell>
          <cell r="B47" t="str">
            <v>4/GAL CRISP ORANGE JUICE</v>
          </cell>
          <cell r="C47">
            <v>19452</v>
          </cell>
          <cell r="D47">
            <v>18996</v>
          </cell>
          <cell r="E47">
            <v>17312</v>
          </cell>
          <cell r="F47">
            <v>16916</v>
          </cell>
          <cell r="G47">
            <v>16016</v>
          </cell>
          <cell r="H47">
            <v>16504</v>
          </cell>
          <cell r="I47">
            <v>17336</v>
          </cell>
          <cell r="J47">
            <v>16888</v>
          </cell>
          <cell r="K47">
            <v>14088</v>
          </cell>
          <cell r="L47">
            <v>15852</v>
          </cell>
          <cell r="M47">
            <v>17488</v>
          </cell>
          <cell r="N47">
            <v>17708</v>
          </cell>
          <cell r="O47">
            <v>20632</v>
          </cell>
          <cell r="P47">
            <v>225188</v>
          </cell>
        </row>
        <row r="48">
          <cell r="A48" t="str">
            <v>D08810</v>
          </cell>
          <cell r="B48" t="str">
            <v>4/GAL KROGER LEMONADE</v>
          </cell>
          <cell r="C48">
            <v>4976</v>
          </cell>
          <cell r="D48">
            <v>4224</v>
          </cell>
          <cell r="E48">
            <v>5232</v>
          </cell>
          <cell r="F48">
            <v>5628</v>
          </cell>
          <cell r="G48">
            <v>6544</v>
          </cell>
          <cell r="H48">
            <v>5416</v>
          </cell>
          <cell r="I48">
            <v>6380</v>
          </cell>
          <cell r="J48">
            <v>6168</v>
          </cell>
          <cell r="K48">
            <v>4992</v>
          </cell>
          <cell r="L48">
            <v>4488</v>
          </cell>
          <cell r="M48">
            <v>4656</v>
          </cell>
          <cell r="N48">
            <v>4996</v>
          </cell>
          <cell r="O48">
            <v>4756</v>
          </cell>
          <cell r="P48">
            <v>68456</v>
          </cell>
        </row>
        <row r="49">
          <cell r="A49" t="str">
            <v>D08815</v>
          </cell>
          <cell r="B49" t="str">
            <v>4/GL KRO ORANGE JCE W/CALCIUM</v>
          </cell>
          <cell r="C49">
            <v>62948</v>
          </cell>
          <cell r="D49">
            <v>56164</v>
          </cell>
          <cell r="E49">
            <v>59548</v>
          </cell>
          <cell r="F49">
            <v>56380</v>
          </cell>
          <cell r="G49">
            <v>46188</v>
          </cell>
          <cell r="H49">
            <v>44884</v>
          </cell>
          <cell r="I49">
            <v>55360</v>
          </cell>
          <cell r="J49">
            <v>48868</v>
          </cell>
          <cell r="K49">
            <v>41996</v>
          </cell>
          <cell r="L49">
            <v>45384</v>
          </cell>
          <cell r="M49">
            <v>43236</v>
          </cell>
          <cell r="N49">
            <v>44532</v>
          </cell>
          <cell r="O49">
            <v>48684</v>
          </cell>
          <cell r="P49">
            <v>654172</v>
          </cell>
        </row>
        <row r="50">
          <cell r="A50" t="str">
            <v>D08819</v>
          </cell>
          <cell r="B50" t="str">
            <v>9/HG KROGER LEMONADE (PLASTIC)</v>
          </cell>
          <cell r="C50">
            <v>8247</v>
          </cell>
          <cell r="D50">
            <v>9432</v>
          </cell>
          <cell r="E50">
            <v>13491</v>
          </cell>
          <cell r="F50">
            <v>14535</v>
          </cell>
          <cell r="G50">
            <v>13113</v>
          </cell>
          <cell r="H50">
            <v>14805</v>
          </cell>
          <cell r="I50">
            <v>14571</v>
          </cell>
          <cell r="J50">
            <v>10296</v>
          </cell>
          <cell r="K50">
            <v>5652</v>
          </cell>
          <cell r="L50">
            <v>4851</v>
          </cell>
          <cell r="M50">
            <v>6462</v>
          </cell>
          <cell r="N50">
            <v>5796</v>
          </cell>
          <cell r="O50">
            <v>6768</v>
          </cell>
          <cell r="P50">
            <v>128019</v>
          </cell>
        </row>
        <row r="51">
          <cell r="A51" t="str">
            <v>D08822</v>
          </cell>
          <cell r="B51" t="str">
            <v>9/HG KRO ORANGE JUICE (PLSTC)</v>
          </cell>
          <cell r="C51">
            <v>61416</v>
          </cell>
          <cell r="D51">
            <v>32229</v>
          </cell>
          <cell r="E51">
            <v>30456</v>
          </cell>
          <cell r="F51">
            <v>29367</v>
          </cell>
          <cell r="G51">
            <v>32931</v>
          </cell>
          <cell r="H51">
            <v>30330</v>
          </cell>
          <cell r="I51">
            <v>33579</v>
          </cell>
          <cell r="J51">
            <v>33124</v>
          </cell>
          <cell r="K51">
            <v>40743</v>
          </cell>
          <cell r="L51">
            <v>35685</v>
          </cell>
          <cell r="M51">
            <v>38340</v>
          </cell>
          <cell r="N51">
            <v>44577</v>
          </cell>
          <cell r="O51">
            <v>55485</v>
          </cell>
          <cell r="P51">
            <v>498262</v>
          </cell>
        </row>
        <row r="52">
          <cell r="A52" t="str">
            <v>D08828</v>
          </cell>
          <cell r="B52" t="str">
            <v>4/GL KRO APPL JUICE FRM CNCNTR</v>
          </cell>
          <cell r="C52">
            <v>5012</v>
          </cell>
          <cell r="D52">
            <v>3652</v>
          </cell>
          <cell r="E52">
            <v>5024</v>
          </cell>
          <cell r="F52">
            <v>2820</v>
          </cell>
          <cell r="G52">
            <v>4332</v>
          </cell>
          <cell r="H52">
            <v>4052</v>
          </cell>
          <cell r="I52">
            <v>3496</v>
          </cell>
          <cell r="J52">
            <v>5032</v>
          </cell>
          <cell r="K52">
            <v>3660</v>
          </cell>
          <cell r="L52">
            <v>4988</v>
          </cell>
          <cell r="M52">
            <v>3476</v>
          </cell>
          <cell r="N52">
            <v>5796</v>
          </cell>
          <cell r="O52">
            <v>4780</v>
          </cell>
          <cell r="P52">
            <v>56120</v>
          </cell>
        </row>
        <row r="53">
          <cell r="A53" t="str">
            <v>D08902</v>
          </cell>
          <cell r="B53" t="str">
            <v>9/HG KRO OJ FC W/CALCIUM  (PL)</v>
          </cell>
          <cell r="C53">
            <v>42579</v>
          </cell>
          <cell r="D53">
            <v>27090</v>
          </cell>
          <cell r="E53">
            <v>22527</v>
          </cell>
          <cell r="F53">
            <v>23310</v>
          </cell>
          <cell r="G53">
            <v>23580</v>
          </cell>
          <cell r="H53">
            <v>19242</v>
          </cell>
          <cell r="I53">
            <v>25443</v>
          </cell>
          <cell r="J53">
            <v>24372</v>
          </cell>
          <cell r="K53">
            <v>25866</v>
          </cell>
          <cell r="L53">
            <v>28926</v>
          </cell>
          <cell r="M53">
            <v>26595</v>
          </cell>
          <cell r="N53">
            <v>31932</v>
          </cell>
          <cell r="O53">
            <v>41697</v>
          </cell>
          <cell r="P53">
            <v>363159</v>
          </cell>
        </row>
        <row r="54">
          <cell r="A54" t="str">
            <v>D08954</v>
          </cell>
          <cell r="B54" t="str">
            <v>9/HG KROGER SWEETENED TEA (PL)</v>
          </cell>
          <cell r="C54">
            <v>2385</v>
          </cell>
          <cell r="D54">
            <v>3375</v>
          </cell>
          <cell r="E54">
            <v>4023</v>
          </cell>
          <cell r="F54">
            <v>3411</v>
          </cell>
          <cell r="G54">
            <v>3177</v>
          </cell>
          <cell r="H54">
            <v>3510</v>
          </cell>
          <cell r="I54">
            <v>4905</v>
          </cell>
          <cell r="J54">
            <v>3375</v>
          </cell>
          <cell r="K54">
            <v>4455</v>
          </cell>
          <cell r="L54">
            <v>3231</v>
          </cell>
          <cell r="M54">
            <v>4293</v>
          </cell>
          <cell r="N54">
            <v>4293</v>
          </cell>
          <cell r="O54">
            <v>4131</v>
          </cell>
          <cell r="P54">
            <v>48564</v>
          </cell>
        </row>
        <row r="55">
          <cell r="A55" t="str">
            <v>D08960</v>
          </cell>
          <cell r="B55" t="str">
            <v>4/GALLON KROGER SWEETENED TEA</v>
          </cell>
          <cell r="C55">
            <v>13304</v>
          </cell>
          <cell r="D55">
            <v>17052</v>
          </cell>
          <cell r="E55">
            <v>20684</v>
          </cell>
          <cell r="F55">
            <v>21700</v>
          </cell>
          <cell r="G55">
            <v>25424</v>
          </cell>
          <cell r="H55">
            <v>23488</v>
          </cell>
          <cell r="I55">
            <v>22368</v>
          </cell>
          <cell r="J55">
            <v>19744</v>
          </cell>
          <cell r="K55">
            <v>19872</v>
          </cell>
          <cell r="L55">
            <v>18236</v>
          </cell>
          <cell r="M55">
            <v>19964</v>
          </cell>
          <cell r="N55">
            <v>22704</v>
          </cell>
          <cell r="O55">
            <v>17444</v>
          </cell>
          <cell r="P55">
            <v>261984</v>
          </cell>
        </row>
        <row r="56">
          <cell r="A56" t="str">
            <v>D08963</v>
          </cell>
          <cell r="B56" t="str">
            <v>4/GAL SUNGOLD SWEETENED TEA</v>
          </cell>
          <cell r="C56">
            <v>3960</v>
          </cell>
          <cell r="D56">
            <v>3760</v>
          </cell>
          <cell r="E56">
            <v>4760</v>
          </cell>
          <cell r="F56">
            <v>5204</v>
          </cell>
          <cell r="G56">
            <v>6368</v>
          </cell>
          <cell r="H56">
            <v>6120</v>
          </cell>
          <cell r="I56">
            <v>6732</v>
          </cell>
          <cell r="J56">
            <v>6016</v>
          </cell>
          <cell r="K56">
            <v>5592</v>
          </cell>
          <cell r="L56">
            <v>5944</v>
          </cell>
          <cell r="M56">
            <v>4108</v>
          </cell>
          <cell r="N56">
            <v>6252</v>
          </cell>
          <cell r="O56">
            <v>4940</v>
          </cell>
          <cell r="P56">
            <v>69756</v>
          </cell>
        </row>
        <row r="57">
          <cell r="A57" t="str">
            <v>D08965</v>
          </cell>
          <cell r="B57" t="str">
            <v>4/GAL KROGER TEA W/NUTRASWEET</v>
          </cell>
          <cell r="C57">
            <v>7448</v>
          </cell>
          <cell r="D57">
            <v>9544</v>
          </cell>
          <cell r="E57">
            <v>11428</v>
          </cell>
          <cell r="F57">
            <v>11492</v>
          </cell>
          <cell r="G57">
            <v>13368</v>
          </cell>
          <cell r="H57">
            <v>11500</v>
          </cell>
          <cell r="I57">
            <v>11408</v>
          </cell>
          <cell r="J57">
            <v>11424</v>
          </cell>
          <cell r="K57">
            <v>9564</v>
          </cell>
          <cell r="L57">
            <v>9452</v>
          </cell>
          <cell r="M57">
            <v>11148</v>
          </cell>
          <cell r="N57">
            <v>11448</v>
          </cell>
          <cell r="O57">
            <v>9728</v>
          </cell>
          <cell r="P57">
            <v>138952</v>
          </cell>
        </row>
        <row r="58">
          <cell r="A58" t="str">
            <v>D08975</v>
          </cell>
          <cell r="B58" t="str">
            <v>24/GAL KROGER ORANGE JUICE</v>
          </cell>
          <cell r="C58">
            <v>84056</v>
          </cell>
          <cell r="D58">
            <v>76360</v>
          </cell>
          <cell r="E58">
            <v>76196</v>
          </cell>
          <cell r="F58">
            <v>75136</v>
          </cell>
          <cell r="G58">
            <v>65740</v>
          </cell>
          <cell r="H58">
            <v>62392</v>
          </cell>
          <cell r="I58">
            <v>77008</v>
          </cell>
          <cell r="J58">
            <v>69080</v>
          </cell>
          <cell r="K58">
            <v>56012</v>
          </cell>
          <cell r="L58">
            <v>61176</v>
          </cell>
          <cell r="M58">
            <v>65976</v>
          </cell>
          <cell r="N58">
            <v>66368</v>
          </cell>
          <cell r="O58">
            <v>71976</v>
          </cell>
          <cell r="P58">
            <v>907476</v>
          </cell>
        </row>
        <row r="59">
          <cell r="A59" t="str">
            <v>Grand Total</v>
          </cell>
          <cell r="C59">
            <v>2821252</v>
          </cell>
          <cell r="D59">
            <v>2639141</v>
          </cell>
          <cell r="E59">
            <v>2752602</v>
          </cell>
          <cell r="F59">
            <v>2752378</v>
          </cell>
          <cell r="G59">
            <v>2670023</v>
          </cell>
          <cell r="H59">
            <v>2551978</v>
          </cell>
          <cell r="I59">
            <v>3037764</v>
          </cell>
          <cell r="J59">
            <v>2771926</v>
          </cell>
          <cell r="K59">
            <v>2912046</v>
          </cell>
          <cell r="L59">
            <v>2597387</v>
          </cell>
          <cell r="M59">
            <v>2680037</v>
          </cell>
          <cell r="N59">
            <v>2805303</v>
          </cell>
          <cell r="O59">
            <v>3655653</v>
          </cell>
          <cell r="P59">
            <v>36647490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DE95-7AA1-4F10-8652-9538B85D1393}">
  <dimension ref="A33:U112"/>
  <sheetViews>
    <sheetView tabSelected="1" zoomScale="80" zoomScaleNormal="80" workbookViewId="0">
      <selection activeCell="L62" sqref="L62"/>
    </sheetView>
  </sheetViews>
  <sheetFormatPr defaultColWidth="9.28515625" defaultRowHeight="15" x14ac:dyDescent="0.25"/>
  <cols>
    <col min="1" max="1" width="12.5703125" style="3" customWidth="1"/>
    <col min="2" max="6" width="12.5703125" style="2" customWidth="1"/>
    <col min="7" max="7" width="12.28515625" style="2" customWidth="1"/>
    <col min="8" max="23" width="12.5703125" style="2" customWidth="1"/>
    <col min="24" max="16384" width="9.28515625" style="2"/>
  </cols>
  <sheetData>
    <row r="33" spans="1:21" ht="31.5" x14ac:dyDescent="0.25">
      <c r="A33" s="7" t="s">
        <v>0</v>
      </c>
      <c r="B33" s="8" t="str">
        <f>("Demand ("&amp;C43&amp;")")</f>
        <v>Demand (Cases)</v>
      </c>
      <c r="C33" s="8" t="s">
        <v>1</v>
      </c>
      <c r="D33" s="8" t="s">
        <v>2</v>
      </c>
      <c r="E33" s="8" t="s">
        <v>3</v>
      </c>
      <c r="F33" s="9"/>
      <c r="G33" s="7" t="s">
        <v>0</v>
      </c>
      <c r="H33" s="7" t="s">
        <v>4</v>
      </c>
      <c r="I33" s="7" t="s">
        <v>5</v>
      </c>
      <c r="J33" s="9"/>
      <c r="K33" s="9"/>
      <c r="L33" s="11" t="s">
        <v>6</v>
      </c>
      <c r="M33" s="10"/>
      <c r="N33" s="9"/>
      <c r="O33" s="10"/>
      <c r="P33" s="11" t="s">
        <v>7</v>
      </c>
      <c r="Q33" s="10"/>
      <c r="S33" s="10"/>
      <c r="T33" s="11" t="s">
        <v>8</v>
      </c>
      <c r="U33" s="10"/>
    </row>
    <row r="34" spans="1:21" ht="15.75" x14ac:dyDescent="0.25">
      <c r="A34" s="24">
        <v>2024</v>
      </c>
      <c r="B34" s="12">
        <f>SUM($K$48:$K$60)</f>
        <v>1188021</v>
      </c>
      <c r="C34" s="13">
        <f>$B34/(SUM($M$48:$M$60))</f>
        <v>0.46018847228996251</v>
      </c>
      <c r="D34" s="13">
        <f>$B34/(SUM($N$48:$N$60))</f>
        <v>0.27392170969640633</v>
      </c>
      <c r="E34" s="13">
        <f>$B34/(SUM($O$48:$O$60))</f>
        <v>0.27392170969640633</v>
      </c>
      <c r="F34" s="9"/>
      <c r="G34" s="7">
        <f>A34</f>
        <v>2024</v>
      </c>
      <c r="H34" s="14"/>
      <c r="I34" s="15">
        <f>AVERAGE($L$48:$L$60)</f>
        <v>0.6266168203833693</v>
      </c>
      <c r="J34" s="9"/>
      <c r="K34" s="9"/>
      <c r="L34" s="8" t="s">
        <v>9</v>
      </c>
      <c r="M34" s="8" t="s">
        <v>10</v>
      </c>
      <c r="N34" s="9"/>
      <c r="O34" s="16"/>
      <c r="P34" s="8" t="s">
        <v>9</v>
      </c>
      <c r="Q34" s="8" t="s">
        <v>10</v>
      </c>
      <c r="S34" s="16"/>
      <c r="T34" s="8" t="s">
        <v>9</v>
      </c>
      <c r="U34" s="8" t="s">
        <v>10</v>
      </c>
    </row>
    <row r="35" spans="1:21" ht="15.75" x14ac:dyDescent="0.25">
      <c r="A35" s="7">
        <f>A34+1</f>
        <v>2025</v>
      </c>
      <c r="B35" s="12">
        <f>SUM($K$61:$K$73)</f>
        <v>1150370.3080721465</v>
      </c>
      <c r="C35" s="13">
        <f>$B35/(SUM($M$61:$M$73))</f>
        <v>0.42566099327872581</v>
      </c>
      <c r="D35" s="13">
        <f>$B35/(SUM($N$61:$N$73))</f>
        <v>0.25336963885638453</v>
      </c>
      <c r="E35" s="13">
        <f>$B35/(SUM($O$61:$O$73))</f>
        <v>0.25336963885638453</v>
      </c>
      <c r="F35" s="9"/>
      <c r="G35" s="7">
        <f t="shared" ref="G35:G38" si="0">A35</f>
        <v>2025</v>
      </c>
      <c r="H35" s="27">
        <v>-7.9193358813998915E-2</v>
      </c>
      <c r="I35" s="15">
        <f>AVERAGE($L$61:$L$73)</f>
        <v>0.66859019301348366</v>
      </c>
      <c r="J35" s="9"/>
      <c r="K35" s="17" t="s">
        <v>11</v>
      </c>
      <c r="L35" s="28"/>
      <c r="M35" s="28"/>
      <c r="N35" s="9"/>
      <c r="O35" s="17" t="s">
        <v>11</v>
      </c>
      <c r="P35" s="28">
        <v>3</v>
      </c>
      <c r="Q35" s="28">
        <v>8</v>
      </c>
      <c r="S35" s="17" t="s">
        <v>11</v>
      </c>
      <c r="T35" s="28">
        <v>3</v>
      </c>
      <c r="U35" s="28">
        <v>8</v>
      </c>
    </row>
    <row r="36" spans="1:21" ht="15.75" x14ac:dyDescent="0.25">
      <c r="A36" s="7">
        <f t="shared" ref="A36:A38" si="1">A35+1</f>
        <v>2026</v>
      </c>
      <c r="B36" s="12">
        <f>SUM($K$74:$K$86)</f>
        <v>1184881.4173143106</v>
      </c>
      <c r="C36" s="13">
        <f>$B36/(SUM($M$74:$M$86))</f>
        <v>0.43843082307708747</v>
      </c>
      <c r="D36" s="13">
        <f>$B36/(SUM($N$74:$N$86))</f>
        <v>0.26097072802207599</v>
      </c>
      <c r="E36" s="13">
        <f>$B36/(SUM($O$74:$O$86))</f>
        <v>0.26097072802207599</v>
      </c>
      <c r="F36" s="9"/>
      <c r="G36" s="7">
        <f t="shared" si="0"/>
        <v>2026</v>
      </c>
      <c r="H36" s="27">
        <v>0.03</v>
      </c>
      <c r="I36" s="15">
        <f>AVERAGE($L$74:$L$86)</f>
        <v>0.66859019301348366</v>
      </c>
      <c r="J36" s="9"/>
      <c r="K36" s="17" t="s">
        <v>12</v>
      </c>
      <c r="L36" s="28">
        <v>2.5</v>
      </c>
      <c r="M36" s="28">
        <v>8</v>
      </c>
      <c r="N36" s="9"/>
      <c r="O36" s="17" t="s">
        <v>12</v>
      </c>
      <c r="P36" s="28">
        <v>3</v>
      </c>
      <c r="Q36" s="28">
        <v>8</v>
      </c>
      <c r="S36" s="17" t="s">
        <v>12</v>
      </c>
      <c r="T36" s="28">
        <v>3</v>
      </c>
      <c r="U36" s="28">
        <v>8</v>
      </c>
    </row>
    <row r="37" spans="1:21" ht="15.75" x14ac:dyDescent="0.25">
      <c r="A37" s="7">
        <f t="shared" si="1"/>
        <v>2027</v>
      </c>
      <c r="B37" s="12">
        <f>SUM($K$87:$K$99)</f>
        <v>1220427.8598337404</v>
      </c>
      <c r="C37" s="13">
        <f>$B37/(SUM($M$87:$M$99))</f>
        <v>0.4515837477694003</v>
      </c>
      <c r="D37" s="13">
        <f>$B37/(SUM($N$87:$N$99))</f>
        <v>0.26879984986273836</v>
      </c>
      <c r="E37" s="13">
        <f>$B37/(SUM($O$87:$O$99))</f>
        <v>0.26879984986273836</v>
      </c>
      <c r="F37" s="9"/>
      <c r="G37" s="7">
        <f t="shared" si="0"/>
        <v>2027</v>
      </c>
      <c r="H37" s="27">
        <v>0.03</v>
      </c>
      <c r="I37" s="15">
        <f>AVERAGE($L$87:$L$99)</f>
        <v>0.66859019301348366</v>
      </c>
      <c r="J37" s="9"/>
      <c r="K37" s="17" t="s">
        <v>13</v>
      </c>
      <c r="L37" s="28">
        <v>2.5</v>
      </c>
      <c r="M37" s="28">
        <v>8</v>
      </c>
      <c r="N37" s="9"/>
      <c r="O37" s="17" t="s">
        <v>13</v>
      </c>
      <c r="P37" s="28">
        <v>3</v>
      </c>
      <c r="Q37" s="28">
        <v>8</v>
      </c>
      <c r="S37" s="17" t="s">
        <v>13</v>
      </c>
      <c r="T37" s="28">
        <v>3</v>
      </c>
      <c r="U37" s="28">
        <v>8</v>
      </c>
    </row>
    <row r="38" spans="1:21" ht="15.75" x14ac:dyDescent="0.25">
      <c r="A38" s="7">
        <f t="shared" si="1"/>
        <v>2028</v>
      </c>
      <c r="B38" s="12">
        <f>SUM($K$100:$K$112)</f>
        <v>1220427.8598337404</v>
      </c>
      <c r="C38" s="13">
        <f>$B38/(SUM($M$100:$M$112))</f>
        <v>0.4515837477694003</v>
      </c>
      <c r="D38" s="13">
        <f>$B38/(SUM($N$100:$N$112))</f>
        <v>0.26879984986273836</v>
      </c>
      <c r="E38" s="13">
        <f>$B38/(SUM($O$100:$O$112))</f>
        <v>0.26879984986273836</v>
      </c>
      <c r="F38" s="9"/>
      <c r="G38" s="7">
        <f t="shared" si="0"/>
        <v>2028</v>
      </c>
      <c r="H38" s="27">
        <v>0</v>
      </c>
      <c r="I38" s="15">
        <f>AVERAGE($L$100:$L$112)</f>
        <v>0.66859019301348366</v>
      </c>
      <c r="J38" s="9"/>
      <c r="K38" s="17" t="s">
        <v>14</v>
      </c>
      <c r="L38" s="28">
        <v>2.5</v>
      </c>
      <c r="M38" s="28">
        <v>8</v>
      </c>
      <c r="N38" s="9"/>
      <c r="O38" s="17" t="s">
        <v>14</v>
      </c>
      <c r="P38" s="28">
        <v>3</v>
      </c>
      <c r="Q38" s="28">
        <v>8</v>
      </c>
      <c r="S38" s="17" t="s">
        <v>14</v>
      </c>
      <c r="T38" s="28">
        <v>3</v>
      </c>
      <c r="U38" s="28">
        <v>8</v>
      </c>
    </row>
    <row r="39" spans="1:21" ht="15.7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17" t="s">
        <v>15</v>
      </c>
      <c r="L39" s="28">
        <v>2.5</v>
      </c>
      <c r="M39" s="28">
        <v>8</v>
      </c>
      <c r="N39" s="9"/>
      <c r="O39" s="17" t="s">
        <v>15</v>
      </c>
      <c r="P39" s="28">
        <v>3</v>
      </c>
      <c r="Q39" s="28">
        <v>8</v>
      </c>
      <c r="S39" s="17" t="s">
        <v>15</v>
      </c>
      <c r="T39" s="28">
        <v>3</v>
      </c>
      <c r="U39" s="28">
        <v>8</v>
      </c>
    </row>
    <row r="40" spans="1:21" ht="15.75" x14ac:dyDescent="0.25">
      <c r="A40" s="9"/>
      <c r="B40" s="9"/>
      <c r="C40" s="18" t="s">
        <v>16</v>
      </c>
      <c r="D40" s="9"/>
      <c r="E40" s="9"/>
      <c r="F40" s="9"/>
      <c r="G40" s="19" t="str">
        <f>"Actual "&amp;A35&amp;" Growth YTD"</f>
        <v>Actual 2025 Growth YTD</v>
      </c>
      <c r="H40" s="9"/>
      <c r="I40" s="9"/>
      <c r="J40" s="9"/>
      <c r="K40" s="17" t="s">
        <v>17</v>
      </c>
      <c r="L40" s="28">
        <v>2.5</v>
      </c>
      <c r="M40" s="28">
        <v>8</v>
      </c>
      <c r="N40" s="9"/>
      <c r="O40" s="17" t="s">
        <v>17</v>
      </c>
      <c r="P40" s="28">
        <v>3</v>
      </c>
      <c r="Q40" s="28">
        <v>8</v>
      </c>
      <c r="S40" s="17" t="s">
        <v>17</v>
      </c>
      <c r="T40" s="28">
        <v>3</v>
      </c>
      <c r="U40" s="28">
        <v>8</v>
      </c>
    </row>
    <row r="41" spans="1:21" ht="15.75" x14ac:dyDescent="0.25">
      <c r="A41" s="9"/>
      <c r="B41" s="17" t="s">
        <v>18</v>
      </c>
      <c r="C41" s="57">
        <f>'KDT Q1 25'!L160</f>
        <v>12.95565019814941</v>
      </c>
      <c r="D41" s="19" t="str">
        <f>CONCATENATE(C43," per Minute")</f>
        <v>Cases per Minute</v>
      </c>
      <c r="E41" s="9"/>
      <c r="F41" s="9"/>
      <c r="G41" s="23">
        <f>IFERROR(SUM($J$61:$J$73)/SUM($J$48:$J$60)-1,"")</f>
        <v>0.20117693184003782</v>
      </c>
      <c r="H41" s="9"/>
      <c r="I41" s="9"/>
      <c r="J41" s="9"/>
      <c r="K41" s="17" t="s">
        <v>19</v>
      </c>
      <c r="L41" s="28"/>
      <c r="M41" s="28"/>
      <c r="N41" s="9"/>
      <c r="O41" s="17" t="s">
        <v>19</v>
      </c>
      <c r="P41" s="28">
        <v>3</v>
      </c>
      <c r="Q41" s="28">
        <v>8</v>
      </c>
      <c r="S41" s="17" t="s">
        <v>19</v>
      </c>
      <c r="T41" s="28">
        <v>3</v>
      </c>
      <c r="U41" s="28">
        <v>8</v>
      </c>
    </row>
    <row r="42" spans="1:21" ht="15.75" x14ac:dyDescent="0.25">
      <c r="A42" s="9"/>
      <c r="B42" s="17"/>
      <c r="C42" s="25"/>
      <c r="D42" s="9"/>
      <c r="E42" s="9"/>
      <c r="F42" s="9"/>
      <c r="H42" s="9"/>
      <c r="I42" s="9"/>
      <c r="J42" s="9"/>
      <c r="K42" s="9"/>
      <c r="L42" s="17" t="s">
        <v>20</v>
      </c>
      <c r="M42" s="20">
        <f>(L35*M35)+(L36*M36)+(L37*M37)+(L38*M38)+(L39*M39)+(L40*M40)+(L41*M41)</f>
        <v>100</v>
      </c>
      <c r="N42" s="9"/>
      <c r="O42" s="18"/>
      <c r="P42" s="17" t="s">
        <v>20</v>
      </c>
      <c r="Q42" s="20">
        <f>(P35*Q35)+(P36*Q36)+(P37*Q37)+(P38*Q38)+(P39*Q39)+(P40*Q40)+(P41*Q41)</f>
        <v>168</v>
      </c>
      <c r="S42" s="18"/>
      <c r="T42" s="17" t="s">
        <v>20</v>
      </c>
      <c r="U42" s="20">
        <f>(T35*U35)+(T36*U36)+(T37*U37)+(T38*U38)+(T39*U39)+(T40*U40)+(T41*U41)</f>
        <v>168</v>
      </c>
    </row>
    <row r="43" spans="1:21" ht="15.75" x14ac:dyDescent="0.25">
      <c r="A43" s="9"/>
      <c r="B43" s="17" t="s">
        <v>21</v>
      </c>
      <c r="C43" s="26" t="s">
        <v>22</v>
      </c>
      <c r="D43" s="9"/>
      <c r="E43" s="9"/>
      <c r="F43" s="9"/>
      <c r="G43" s="9"/>
      <c r="H43" s="9"/>
      <c r="I43" s="9"/>
      <c r="J43" s="9"/>
      <c r="K43" s="9"/>
      <c r="L43" s="17" t="s">
        <v>23</v>
      </c>
      <c r="M43" s="9">
        <v>52</v>
      </c>
      <c r="N43" s="9"/>
      <c r="O43" s="18"/>
      <c r="P43" s="17" t="s">
        <v>23</v>
      </c>
      <c r="Q43" s="9">
        <v>52</v>
      </c>
      <c r="S43" s="18"/>
      <c r="T43" s="17" t="s">
        <v>23</v>
      </c>
      <c r="U43" s="9">
        <v>52</v>
      </c>
    </row>
    <row r="44" spans="1:21" ht="15.75" x14ac:dyDescent="0.25">
      <c r="A44" s="22"/>
      <c r="B44" s="9"/>
      <c r="C44" s="17"/>
      <c r="D44" s="21"/>
      <c r="E44" s="9"/>
      <c r="F44" s="9"/>
      <c r="G44" s="9"/>
      <c r="H44" s="9"/>
      <c r="I44" s="9"/>
      <c r="J44" s="9"/>
      <c r="K44" s="9"/>
      <c r="L44" s="17" t="s">
        <v>24</v>
      </c>
      <c r="M44" s="21">
        <f>M42*M43</f>
        <v>5200</v>
      </c>
      <c r="N44" s="9"/>
      <c r="O44" s="18"/>
      <c r="P44" s="17" t="s">
        <v>24</v>
      </c>
      <c r="Q44" s="21">
        <f>Q42*Q43</f>
        <v>8736</v>
      </c>
      <c r="S44" s="18"/>
      <c r="T44" s="17" t="s">
        <v>24</v>
      </c>
      <c r="U44" s="21">
        <f>U42*U43</f>
        <v>8736</v>
      </c>
    </row>
    <row r="45" spans="1:21" ht="15.75" x14ac:dyDescent="0.25">
      <c r="A45" s="22"/>
      <c r="B45" s="9"/>
      <c r="C45" s="9"/>
      <c r="D45" s="9"/>
      <c r="E45" s="9"/>
      <c r="F45" s="9"/>
      <c r="G45" s="9"/>
      <c r="H45" s="9"/>
      <c r="I45" s="9"/>
      <c r="J45" s="9"/>
      <c r="K45" s="9"/>
      <c r="L45" s="17" t="s">
        <v>25</v>
      </c>
      <c r="M45" s="9">
        <f>M44/13</f>
        <v>400</v>
      </c>
      <c r="N45" s="9"/>
      <c r="O45" s="18"/>
      <c r="P45" s="17" t="s">
        <v>25</v>
      </c>
      <c r="Q45" s="9">
        <f>Q44/13</f>
        <v>672</v>
      </c>
      <c r="S45" s="18"/>
      <c r="T45" s="17" t="s">
        <v>25</v>
      </c>
      <c r="U45" s="9">
        <f>U44/13</f>
        <v>672</v>
      </c>
    </row>
    <row r="46" spans="1:21" ht="29.25" customHeight="1" x14ac:dyDescent="0.25"/>
    <row r="47" spans="1:21" ht="46.5" customHeight="1" x14ac:dyDescent="0.25">
      <c r="A47" s="1" t="s">
        <v>0</v>
      </c>
      <c r="B47" s="1" t="s">
        <v>26</v>
      </c>
      <c r="C47" s="6" t="s">
        <v>27</v>
      </c>
      <c r="D47" s="6" t="s">
        <v>28</v>
      </c>
      <c r="E47" s="6" t="s">
        <v>29</v>
      </c>
      <c r="F47" s="6" t="s">
        <v>30</v>
      </c>
      <c r="G47" s="6" t="s">
        <v>31</v>
      </c>
      <c r="H47" s="6" t="s">
        <v>32</v>
      </c>
      <c r="I47" s="6" t="s">
        <v>33</v>
      </c>
      <c r="J47" s="1" t="s">
        <v>34</v>
      </c>
      <c r="K47" s="1" t="s">
        <v>35</v>
      </c>
      <c r="L47" s="4" t="s">
        <v>5</v>
      </c>
      <c r="M47" s="6" t="s">
        <v>1</v>
      </c>
      <c r="N47" s="6" t="s">
        <v>2</v>
      </c>
      <c r="O47" s="6" t="s">
        <v>3</v>
      </c>
      <c r="P47" s="6" t="s">
        <v>36</v>
      </c>
      <c r="Q47" s="6" t="s">
        <v>37</v>
      </c>
      <c r="R47" s="6" t="s">
        <v>38</v>
      </c>
    </row>
    <row r="48" spans="1:21" x14ac:dyDescent="0.25">
      <c r="A48" s="1">
        <f>$A$34</f>
        <v>2024</v>
      </c>
      <c r="B48" s="1">
        <v>1</v>
      </c>
      <c r="C48" s="29">
        <v>78210.235578048945</v>
      </c>
      <c r="D48" s="29"/>
      <c r="E48" s="29"/>
      <c r="F48" s="29">
        <v>82551</v>
      </c>
      <c r="G48" s="29">
        <v>84302</v>
      </c>
      <c r="H48" s="30"/>
      <c r="I48" s="29"/>
      <c r="J48" s="5">
        <f>IF(G61&gt;0,G48,0)</f>
        <v>84302</v>
      </c>
      <c r="K48" s="5">
        <f>IF(G48&gt;0,G48,C48)</f>
        <v>84302</v>
      </c>
      <c r="L48" s="31">
        <f>'KDT Q4 24 '!$J$159</f>
        <v>0.62661682038336919</v>
      </c>
      <c r="M48" s="5">
        <f t="shared" ref="M48:M79" si="2">$C$41*$L48*60*$M$45</f>
        <v>194837.47999592518</v>
      </c>
      <c r="N48" s="5">
        <f t="shared" ref="N48:N79" si="3">$C$41*$L48*60*$Q$45</f>
        <v>327326.96639315435</v>
      </c>
      <c r="O48" s="5">
        <f>$C$41*$L48*60*$U$45</f>
        <v>327326.96639315435</v>
      </c>
      <c r="P48" s="59">
        <f>IF(K48=0,0%,K48/M48)</f>
        <v>0.43267855856975301</v>
      </c>
      <c r="Q48" s="59">
        <f>IF(K48=0,0%,K48/N48)</f>
        <v>0.25754676105342439</v>
      </c>
      <c r="R48" s="59">
        <f>IF(K48=0,0%,K48/O48)</f>
        <v>0.25754676105342439</v>
      </c>
    </row>
    <row r="49" spans="1:18" x14ac:dyDescent="0.25">
      <c r="A49" s="1"/>
      <c r="B49" s="1">
        <v>2</v>
      </c>
      <c r="C49" s="29">
        <v>65336.349454462295</v>
      </c>
      <c r="D49" s="29"/>
      <c r="E49" s="30"/>
      <c r="F49" s="29">
        <v>63396</v>
      </c>
      <c r="G49" s="29">
        <v>62467</v>
      </c>
      <c r="H49" s="30"/>
      <c r="I49" s="29"/>
      <c r="J49" s="5">
        <f t="shared" ref="J49:J60" si="4">IF(G62&gt;0,G49,0)</f>
        <v>62467</v>
      </c>
      <c r="K49" s="5">
        <f t="shared" ref="K49:K112" si="5">IF(G49&gt;0,G49,C49)</f>
        <v>62467</v>
      </c>
      <c r="L49" s="32">
        <f>L48</f>
        <v>0.62661682038336919</v>
      </c>
      <c r="M49" s="5">
        <f t="shared" si="2"/>
        <v>194837.47999592518</v>
      </c>
      <c r="N49" s="5">
        <f t="shared" si="3"/>
        <v>327326.96639315435</v>
      </c>
      <c r="O49" s="5">
        <f t="shared" ref="O49:O112" si="6">$C$41*$L49*60*$U$45</f>
        <v>327326.96639315435</v>
      </c>
      <c r="P49" s="59">
        <f t="shared" ref="P49:P112" si="7">IF(K49=0,0%,K49/M49)</f>
        <v>0.3206107982986971</v>
      </c>
      <c r="Q49" s="59">
        <f t="shared" ref="Q49:Q112" si="8">IF(K49=0,0%,K49/N49)</f>
        <v>0.19083976089208157</v>
      </c>
      <c r="R49" s="59">
        <f t="shared" ref="R49:R112" si="9">IF(K49=0,0%,K49/O49)</f>
        <v>0.19083976089208157</v>
      </c>
    </row>
    <row r="50" spans="1:18" x14ac:dyDescent="0.25">
      <c r="A50" s="1"/>
      <c r="B50" s="1">
        <v>3</v>
      </c>
      <c r="C50" s="29">
        <v>28756.882434548024</v>
      </c>
      <c r="D50" s="29"/>
      <c r="E50" s="30"/>
      <c r="F50" s="29">
        <v>69199</v>
      </c>
      <c r="G50" s="29">
        <v>69372</v>
      </c>
      <c r="H50" s="30"/>
      <c r="I50" s="29"/>
      <c r="J50" s="5">
        <f t="shared" si="4"/>
        <v>69372</v>
      </c>
      <c r="K50" s="5">
        <f t="shared" si="5"/>
        <v>69372</v>
      </c>
      <c r="L50" s="32">
        <f t="shared" ref="L50:L112" si="10">L49</f>
        <v>0.62661682038336919</v>
      </c>
      <c r="M50" s="5">
        <f t="shared" si="2"/>
        <v>194837.47999592518</v>
      </c>
      <c r="N50" s="5">
        <f t="shared" si="3"/>
        <v>327326.96639315435</v>
      </c>
      <c r="O50" s="5">
        <f t="shared" si="6"/>
        <v>327326.96639315435</v>
      </c>
      <c r="P50" s="59">
        <f t="shared" si="7"/>
        <v>0.35605059150555035</v>
      </c>
      <c r="Q50" s="59">
        <f t="shared" si="8"/>
        <v>0.21193487589616092</v>
      </c>
      <c r="R50" s="59">
        <f t="shared" si="9"/>
        <v>0.21193487589616092</v>
      </c>
    </row>
    <row r="51" spans="1:18" x14ac:dyDescent="0.25">
      <c r="A51" s="1"/>
      <c r="B51" s="1">
        <v>4</v>
      </c>
      <c r="C51" s="29">
        <v>25738.58973210656</v>
      </c>
      <c r="D51" s="29"/>
      <c r="E51" s="30"/>
      <c r="F51" s="29">
        <v>55348</v>
      </c>
      <c r="G51" s="29">
        <v>54223</v>
      </c>
      <c r="H51" s="30"/>
      <c r="I51" s="29"/>
      <c r="J51" s="5">
        <f t="shared" si="4"/>
        <v>54223</v>
      </c>
      <c r="K51" s="5">
        <f t="shared" si="5"/>
        <v>54223</v>
      </c>
      <c r="L51" s="32">
        <f t="shared" si="10"/>
        <v>0.62661682038336919</v>
      </c>
      <c r="M51" s="5">
        <f t="shared" si="2"/>
        <v>194837.47999592518</v>
      </c>
      <c r="N51" s="5">
        <f t="shared" si="3"/>
        <v>327326.96639315435</v>
      </c>
      <c r="O51" s="5">
        <f t="shared" si="6"/>
        <v>327326.96639315435</v>
      </c>
      <c r="P51" s="59">
        <f t="shared" si="7"/>
        <v>0.27829861072486678</v>
      </c>
      <c r="Q51" s="59">
        <f t="shared" si="8"/>
        <v>0.16565393495527783</v>
      </c>
      <c r="R51" s="59">
        <f t="shared" si="9"/>
        <v>0.16565393495527783</v>
      </c>
    </row>
    <row r="52" spans="1:18" x14ac:dyDescent="0.25">
      <c r="A52" s="1"/>
      <c r="B52" s="1">
        <v>5</v>
      </c>
      <c r="C52" s="29">
        <v>49141.147631231346</v>
      </c>
      <c r="D52" s="29"/>
      <c r="E52" s="30"/>
      <c r="F52" s="29">
        <v>65626</v>
      </c>
      <c r="G52" s="29">
        <v>64893</v>
      </c>
      <c r="H52" s="30"/>
      <c r="I52" s="29"/>
      <c r="J52" s="5">
        <f t="shared" si="4"/>
        <v>0</v>
      </c>
      <c r="K52" s="5">
        <f t="shared" si="5"/>
        <v>64893</v>
      </c>
      <c r="L52" s="32">
        <f t="shared" si="10"/>
        <v>0.62661682038336919</v>
      </c>
      <c r="M52" s="5">
        <f t="shared" si="2"/>
        <v>194837.47999592518</v>
      </c>
      <c r="N52" s="5">
        <f t="shared" si="3"/>
        <v>327326.96639315435</v>
      </c>
      <c r="O52" s="5">
        <f t="shared" si="6"/>
        <v>327326.96639315435</v>
      </c>
      <c r="P52" s="59">
        <f t="shared" si="7"/>
        <v>0.33306220138628956</v>
      </c>
      <c r="Q52" s="59">
        <f t="shared" si="8"/>
        <v>0.19825131034898186</v>
      </c>
      <c r="R52" s="59">
        <f t="shared" si="9"/>
        <v>0.19825131034898186</v>
      </c>
    </row>
    <row r="53" spans="1:18" x14ac:dyDescent="0.25">
      <c r="A53" s="1"/>
      <c r="B53" s="1">
        <v>6</v>
      </c>
      <c r="C53" s="29">
        <v>60063.749303133154</v>
      </c>
      <c r="D53" s="29"/>
      <c r="E53" s="30"/>
      <c r="F53" s="29">
        <v>53519</v>
      </c>
      <c r="G53" s="29">
        <v>52560</v>
      </c>
      <c r="H53" s="30"/>
      <c r="I53" s="29"/>
      <c r="J53" s="5">
        <f t="shared" si="4"/>
        <v>0</v>
      </c>
      <c r="K53" s="5">
        <f t="shared" si="5"/>
        <v>52560</v>
      </c>
      <c r="L53" s="32">
        <f t="shared" si="10"/>
        <v>0.62661682038336919</v>
      </c>
      <c r="M53" s="5">
        <f t="shared" si="2"/>
        <v>194837.47999592518</v>
      </c>
      <c r="N53" s="5">
        <f t="shared" si="3"/>
        <v>327326.96639315435</v>
      </c>
      <c r="O53" s="5">
        <f t="shared" si="6"/>
        <v>327326.96639315435</v>
      </c>
      <c r="P53" s="59">
        <f t="shared" si="7"/>
        <v>0.26976329195542476</v>
      </c>
      <c r="Q53" s="59">
        <f t="shared" si="8"/>
        <v>0.16057338806870519</v>
      </c>
      <c r="R53" s="59">
        <f t="shared" si="9"/>
        <v>0.16057338806870519</v>
      </c>
    </row>
    <row r="54" spans="1:18" x14ac:dyDescent="0.25">
      <c r="A54" s="1"/>
      <c r="B54" s="1">
        <v>7</v>
      </c>
      <c r="C54" s="29">
        <v>77204.750178239585</v>
      </c>
      <c r="D54" s="29"/>
      <c r="E54" s="30"/>
      <c r="F54" s="29">
        <v>88907</v>
      </c>
      <c r="G54" s="29">
        <v>89743</v>
      </c>
      <c r="H54" s="30"/>
      <c r="I54" s="29"/>
      <c r="J54" s="5">
        <f t="shared" si="4"/>
        <v>0</v>
      </c>
      <c r="K54" s="5">
        <f t="shared" si="5"/>
        <v>89743</v>
      </c>
      <c r="L54" s="32">
        <f t="shared" si="10"/>
        <v>0.62661682038336919</v>
      </c>
      <c r="M54" s="5">
        <f t="shared" si="2"/>
        <v>194837.47999592518</v>
      </c>
      <c r="N54" s="5">
        <f t="shared" si="3"/>
        <v>327326.96639315435</v>
      </c>
      <c r="O54" s="5">
        <f t="shared" si="6"/>
        <v>327326.96639315435</v>
      </c>
      <c r="P54" s="59">
        <f t="shared" si="7"/>
        <v>0.46060439706917211</v>
      </c>
      <c r="Q54" s="59">
        <f t="shared" si="8"/>
        <v>0.27416928396974527</v>
      </c>
      <c r="R54" s="59">
        <f t="shared" si="9"/>
        <v>0.27416928396974527</v>
      </c>
    </row>
    <row r="55" spans="1:18" x14ac:dyDescent="0.25">
      <c r="A55" s="1"/>
      <c r="B55" s="1">
        <v>8</v>
      </c>
      <c r="C55" s="29">
        <v>39916.392995172035</v>
      </c>
      <c r="D55" s="29"/>
      <c r="E55" s="30"/>
      <c r="F55" s="29">
        <v>108583</v>
      </c>
      <c r="G55" s="29">
        <v>101981</v>
      </c>
      <c r="H55" s="30"/>
      <c r="I55" s="29"/>
      <c r="J55" s="5">
        <f t="shared" si="4"/>
        <v>0</v>
      </c>
      <c r="K55" s="5">
        <f t="shared" si="5"/>
        <v>101981</v>
      </c>
      <c r="L55" s="32">
        <f t="shared" si="10"/>
        <v>0.62661682038336919</v>
      </c>
      <c r="M55" s="5">
        <f t="shared" si="2"/>
        <v>194837.47999592518</v>
      </c>
      <c r="N55" s="5">
        <f t="shared" si="3"/>
        <v>327326.96639315435</v>
      </c>
      <c r="O55" s="5">
        <f t="shared" si="6"/>
        <v>327326.96639315435</v>
      </c>
      <c r="P55" s="59">
        <f t="shared" si="7"/>
        <v>0.52341572064128949</v>
      </c>
      <c r="Q55" s="59">
        <f t="shared" si="8"/>
        <v>0.31155697657219605</v>
      </c>
      <c r="R55" s="59">
        <f t="shared" si="9"/>
        <v>0.31155697657219605</v>
      </c>
    </row>
    <row r="56" spans="1:18" x14ac:dyDescent="0.25">
      <c r="A56" s="1"/>
      <c r="B56" s="1">
        <v>9</v>
      </c>
      <c r="C56" s="29">
        <v>68100.286489554725</v>
      </c>
      <c r="D56" s="29"/>
      <c r="E56" s="30"/>
      <c r="F56" s="29">
        <v>149345</v>
      </c>
      <c r="G56" s="29">
        <v>151870</v>
      </c>
      <c r="H56" s="30"/>
      <c r="I56" s="29"/>
      <c r="J56" s="5">
        <f t="shared" si="4"/>
        <v>0</v>
      </c>
      <c r="K56" s="5">
        <f t="shared" si="5"/>
        <v>151870</v>
      </c>
      <c r="L56" s="32">
        <f t="shared" si="10"/>
        <v>0.62661682038336919</v>
      </c>
      <c r="M56" s="5">
        <f t="shared" si="2"/>
        <v>194837.47999592518</v>
      </c>
      <c r="N56" s="5">
        <f t="shared" si="3"/>
        <v>327326.96639315435</v>
      </c>
      <c r="O56" s="5">
        <f t="shared" si="6"/>
        <v>327326.96639315435</v>
      </c>
      <c r="P56" s="59">
        <f t="shared" si="7"/>
        <v>0.77947015124182573</v>
      </c>
      <c r="Q56" s="59">
        <f t="shared" si="8"/>
        <v>0.46397032812013433</v>
      </c>
      <c r="R56" s="59">
        <f t="shared" si="9"/>
        <v>0.46397032812013433</v>
      </c>
    </row>
    <row r="57" spans="1:18" x14ac:dyDescent="0.25">
      <c r="A57" s="1"/>
      <c r="B57" s="1">
        <v>10</v>
      </c>
      <c r="C57" s="29">
        <v>110246.19414293421</v>
      </c>
      <c r="D57" s="29"/>
      <c r="E57" s="30"/>
      <c r="F57" s="29">
        <v>168910</v>
      </c>
      <c r="G57" s="29">
        <v>167900</v>
      </c>
      <c r="H57" s="30"/>
      <c r="I57" s="29"/>
      <c r="J57" s="5">
        <f t="shared" si="4"/>
        <v>0</v>
      </c>
      <c r="K57" s="5">
        <f t="shared" si="5"/>
        <v>167900</v>
      </c>
      <c r="L57" s="32">
        <f t="shared" si="10"/>
        <v>0.62661682038336919</v>
      </c>
      <c r="M57" s="5">
        <f t="shared" si="2"/>
        <v>194837.47999592518</v>
      </c>
      <c r="N57" s="5">
        <f t="shared" si="3"/>
        <v>327326.96639315435</v>
      </c>
      <c r="O57" s="5">
        <f t="shared" si="6"/>
        <v>327326.96639315435</v>
      </c>
      <c r="P57" s="59">
        <f t="shared" si="7"/>
        <v>0.86174384930205139</v>
      </c>
      <c r="Q57" s="59">
        <f t="shared" si="8"/>
        <v>0.5129427674416972</v>
      </c>
      <c r="R57" s="59">
        <f t="shared" si="9"/>
        <v>0.5129427674416972</v>
      </c>
    </row>
    <row r="58" spans="1:18" x14ac:dyDescent="0.25">
      <c r="A58" s="1"/>
      <c r="B58" s="1">
        <v>11</v>
      </c>
      <c r="C58" s="29">
        <v>124329.41750081214</v>
      </c>
      <c r="D58" s="29"/>
      <c r="E58" s="30"/>
      <c r="F58" s="29">
        <v>102556</v>
      </c>
      <c r="G58" s="29">
        <v>101759</v>
      </c>
      <c r="H58" s="30"/>
      <c r="I58" s="29"/>
      <c r="J58" s="5">
        <f t="shared" si="4"/>
        <v>0</v>
      </c>
      <c r="K58" s="5">
        <f t="shared" si="5"/>
        <v>101759</v>
      </c>
      <c r="L58" s="32">
        <f t="shared" si="10"/>
        <v>0.62661682038336919</v>
      </c>
      <c r="M58" s="5">
        <f t="shared" si="2"/>
        <v>194837.47999592518</v>
      </c>
      <c r="N58" s="5">
        <f t="shared" si="3"/>
        <v>327326.96639315435</v>
      </c>
      <c r="O58" s="5">
        <f t="shared" si="6"/>
        <v>327326.96639315435</v>
      </c>
      <c r="P58" s="59">
        <f t="shared" si="7"/>
        <v>0.5222763094766375</v>
      </c>
      <c r="Q58" s="59">
        <f t="shared" si="8"/>
        <v>0.31087875564085565</v>
      </c>
      <c r="R58" s="59">
        <f t="shared" si="9"/>
        <v>0.31087875564085565</v>
      </c>
    </row>
    <row r="59" spans="1:18" x14ac:dyDescent="0.25">
      <c r="A59" s="1"/>
      <c r="B59" s="1">
        <v>12</v>
      </c>
      <c r="C59" s="29">
        <v>106468.50744447233</v>
      </c>
      <c r="D59" s="29"/>
      <c r="E59" s="30"/>
      <c r="F59" s="29">
        <v>79660</v>
      </c>
      <c r="G59" s="29">
        <v>81775</v>
      </c>
      <c r="H59" s="30"/>
      <c r="I59" s="29"/>
      <c r="J59" s="5">
        <f t="shared" si="4"/>
        <v>0</v>
      </c>
      <c r="K59" s="5">
        <f t="shared" si="5"/>
        <v>81775</v>
      </c>
      <c r="L59" s="32">
        <f t="shared" si="10"/>
        <v>0.62661682038336919</v>
      </c>
      <c r="M59" s="5">
        <f t="shared" si="2"/>
        <v>194837.47999592518</v>
      </c>
      <c r="N59" s="5">
        <f t="shared" si="3"/>
        <v>327326.96639315435</v>
      </c>
      <c r="O59" s="5">
        <f t="shared" si="6"/>
        <v>327326.96639315435</v>
      </c>
      <c r="P59" s="59">
        <f t="shared" si="7"/>
        <v>0.41970877472707119</v>
      </c>
      <c r="Q59" s="59">
        <f t="shared" si="8"/>
        <v>0.24982665162325662</v>
      </c>
      <c r="R59" s="59">
        <f t="shared" si="9"/>
        <v>0.24982665162325662</v>
      </c>
    </row>
    <row r="60" spans="1:18" x14ac:dyDescent="0.25">
      <c r="A60" s="1"/>
      <c r="B60" s="1">
        <v>13</v>
      </c>
      <c r="C60" s="29">
        <v>127135.22680460894</v>
      </c>
      <c r="D60" s="29"/>
      <c r="E60" s="30"/>
      <c r="F60" s="29">
        <v>107131</v>
      </c>
      <c r="G60" s="29">
        <v>105176</v>
      </c>
      <c r="H60" s="30"/>
      <c r="I60" s="29"/>
      <c r="J60" s="5">
        <f t="shared" si="4"/>
        <v>0</v>
      </c>
      <c r="K60" s="5">
        <f t="shared" si="5"/>
        <v>105176</v>
      </c>
      <c r="L60" s="32">
        <f t="shared" si="10"/>
        <v>0.62661682038336919</v>
      </c>
      <c r="M60" s="5">
        <f>($C$41*$L60*60*$M$45)*(5/4)</f>
        <v>243546.84999490649</v>
      </c>
      <c r="N60" s="5">
        <f>($C$41*$L60*60*$Q$45)*(5/4)</f>
        <v>409158.70799144293</v>
      </c>
      <c r="O60" s="5">
        <f>$C$41*$L60*60*$U$45*(5/4)</f>
        <v>409158.70799144293</v>
      </c>
      <c r="P60" s="59">
        <f t="shared" si="7"/>
        <v>0.43185120235469948</v>
      </c>
      <c r="Q60" s="59">
        <f t="shared" si="8"/>
        <v>0.25705428711589251</v>
      </c>
      <c r="R60" s="59">
        <f t="shared" si="9"/>
        <v>0.25705428711589251</v>
      </c>
    </row>
    <row r="61" spans="1:18" x14ac:dyDescent="0.25">
      <c r="A61" s="1">
        <f>$A$35</f>
        <v>2025</v>
      </c>
      <c r="B61" s="1">
        <v>1</v>
      </c>
      <c r="C61" s="30">
        <f>IF(ISBLANK(G48),C48*(1+$H$35),G48*(1+$H$35))</f>
        <v>77625.84146526226</v>
      </c>
      <c r="D61" s="30"/>
      <c r="E61" s="30"/>
      <c r="F61" s="30">
        <f>Prod25!F$123</f>
        <v>103363</v>
      </c>
      <c r="G61" s="30">
        <f>Sales25!F$118</f>
        <v>96405</v>
      </c>
      <c r="H61" s="30"/>
      <c r="I61" s="30"/>
      <c r="J61" s="5">
        <f>IF(G61&gt;0,G61,0)</f>
        <v>96405</v>
      </c>
      <c r="K61" s="5">
        <f t="shared" si="5"/>
        <v>96405</v>
      </c>
      <c r="L61" s="31">
        <f>'KDT Q1 25'!J160</f>
        <v>0.66859019301348366</v>
      </c>
      <c r="M61" s="5">
        <f t="shared" si="2"/>
        <v>207888.49599830143</v>
      </c>
      <c r="N61" s="5">
        <f t="shared" si="3"/>
        <v>349252.67327714636</v>
      </c>
      <c r="O61" s="5">
        <f t="shared" si="6"/>
        <v>349252.67327714636</v>
      </c>
      <c r="P61" s="59">
        <f t="shared" si="7"/>
        <v>0.46373417411604961</v>
      </c>
      <c r="Q61" s="59">
        <f t="shared" si="8"/>
        <v>0.27603224649764863</v>
      </c>
      <c r="R61" s="59">
        <f t="shared" si="9"/>
        <v>0.27603224649764863</v>
      </c>
    </row>
    <row r="62" spans="1:18" x14ac:dyDescent="0.25">
      <c r="A62" s="1"/>
      <c r="B62" s="1">
        <v>2</v>
      </c>
      <c r="C62" s="30">
        <f>IF(ISBLANK(G49),C49*(1+$H$35),G49*(1+$H$35))</f>
        <v>57520.028454965926</v>
      </c>
      <c r="D62" s="30"/>
      <c r="E62" s="30"/>
      <c r="F62" s="30">
        <f>Prod25!G$123</f>
        <v>105733</v>
      </c>
      <c r="G62" s="30">
        <f>Sales25!G$118</f>
        <v>114369</v>
      </c>
      <c r="H62" s="30"/>
      <c r="I62" s="30"/>
      <c r="J62" s="5">
        <f t="shared" ref="J62:J73" si="11">IF(G62&gt;0,G62,0)</f>
        <v>114369</v>
      </c>
      <c r="K62" s="5">
        <f t="shared" si="5"/>
        <v>114369</v>
      </c>
      <c r="L62" s="32">
        <f t="shared" si="10"/>
        <v>0.66859019301348366</v>
      </c>
      <c r="M62" s="5">
        <f t="shared" si="2"/>
        <v>207888.49599830143</v>
      </c>
      <c r="N62" s="5">
        <f t="shared" si="3"/>
        <v>349252.67327714636</v>
      </c>
      <c r="O62" s="5">
        <f t="shared" si="6"/>
        <v>349252.67327714636</v>
      </c>
      <c r="P62" s="59">
        <f t="shared" si="7"/>
        <v>0.55014588205464943</v>
      </c>
      <c r="Q62" s="59">
        <f t="shared" si="8"/>
        <v>0.32746778693729139</v>
      </c>
      <c r="R62" s="59">
        <f t="shared" si="9"/>
        <v>0.32746778693729139</v>
      </c>
    </row>
    <row r="63" spans="1:18" x14ac:dyDescent="0.25">
      <c r="A63" s="1"/>
      <c r="B63" s="1">
        <v>3</v>
      </c>
      <c r="C63" s="30">
        <f t="shared" ref="C63:C72" si="12">IF(ISBLANK(G50),C50*(1+$H$35),G50*(1+$H$35))</f>
        <v>63878.198312355264</v>
      </c>
      <c r="D63" s="30"/>
      <c r="E63" s="30"/>
      <c r="F63" s="30">
        <f>Prod25!H$123</f>
        <v>69262</v>
      </c>
      <c r="G63" s="30">
        <f>Sales25!H$118</f>
        <v>70584</v>
      </c>
      <c r="H63" s="30"/>
      <c r="I63" s="30"/>
      <c r="J63" s="5">
        <f t="shared" si="11"/>
        <v>70584</v>
      </c>
      <c r="K63" s="5">
        <f t="shared" si="5"/>
        <v>70584</v>
      </c>
      <c r="L63" s="32">
        <f t="shared" si="10"/>
        <v>0.66859019301348366</v>
      </c>
      <c r="M63" s="5">
        <f t="shared" si="2"/>
        <v>207888.49599830143</v>
      </c>
      <c r="N63" s="5">
        <f t="shared" si="3"/>
        <v>349252.67327714636</v>
      </c>
      <c r="O63" s="5">
        <f t="shared" si="6"/>
        <v>349252.67327714636</v>
      </c>
      <c r="P63" s="59">
        <f t="shared" si="7"/>
        <v>0.33952816706402411</v>
      </c>
      <c r="Q63" s="59">
        <f t="shared" si="8"/>
        <v>0.20210009944287152</v>
      </c>
      <c r="R63" s="59">
        <f t="shared" si="9"/>
        <v>0.20210009944287152</v>
      </c>
    </row>
    <row r="64" spans="1:18" x14ac:dyDescent="0.25">
      <c r="A64" s="1"/>
      <c r="B64" s="1">
        <v>4</v>
      </c>
      <c r="C64" s="30">
        <f t="shared" si="12"/>
        <v>49928.898505028534</v>
      </c>
      <c r="D64" s="30"/>
      <c r="E64" s="30"/>
      <c r="F64" s="30">
        <f>Prod25!I$123</f>
        <v>44179</v>
      </c>
      <c r="G64" s="30">
        <f>Sales25!I$118</f>
        <v>43397</v>
      </c>
      <c r="H64" s="30"/>
      <c r="I64" s="30"/>
      <c r="J64" s="5">
        <f t="shared" si="11"/>
        <v>43397</v>
      </c>
      <c r="K64" s="5">
        <f t="shared" si="5"/>
        <v>43397</v>
      </c>
      <c r="L64" s="32">
        <f t="shared" si="10"/>
        <v>0.66859019301348366</v>
      </c>
      <c r="M64" s="5">
        <f t="shared" si="2"/>
        <v>207888.49599830143</v>
      </c>
      <c r="N64" s="5">
        <f t="shared" si="3"/>
        <v>349252.67327714636</v>
      </c>
      <c r="O64" s="5">
        <f t="shared" si="6"/>
        <v>349252.67327714636</v>
      </c>
      <c r="P64" s="59">
        <f t="shared" si="7"/>
        <v>0.20875132984922157</v>
      </c>
      <c r="Q64" s="59">
        <f t="shared" si="8"/>
        <v>0.12425674395786999</v>
      </c>
      <c r="R64" s="59">
        <f t="shared" si="9"/>
        <v>0.12425674395786999</v>
      </c>
    </row>
    <row r="65" spans="1:18" x14ac:dyDescent="0.25">
      <c r="A65" s="1"/>
      <c r="B65" s="1">
        <v>5</v>
      </c>
      <c r="C65" s="30">
        <f t="shared" si="12"/>
        <v>59753.905366483166</v>
      </c>
      <c r="D65" s="30"/>
      <c r="E65" s="30"/>
      <c r="F65" s="30"/>
      <c r="G65" s="30"/>
      <c r="H65" s="30"/>
      <c r="I65" s="30"/>
      <c r="J65" s="5">
        <f t="shared" si="11"/>
        <v>0</v>
      </c>
      <c r="K65" s="5">
        <f t="shared" si="5"/>
        <v>59753.905366483166</v>
      </c>
      <c r="L65" s="32">
        <f t="shared" si="10"/>
        <v>0.66859019301348366</v>
      </c>
      <c r="M65" s="5">
        <f t="shared" si="2"/>
        <v>207888.49599830143</v>
      </c>
      <c r="N65" s="5">
        <f t="shared" si="3"/>
        <v>349252.67327714636</v>
      </c>
      <c r="O65" s="5">
        <f t="shared" si="6"/>
        <v>349252.67327714636</v>
      </c>
      <c r="P65" s="59">
        <f t="shared" si="7"/>
        <v>0.28743247710528141</v>
      </c>
      <c r="Q65" s="59">
        <f t="shared" si="8"/>
        <v>0.17109076018171515</v>
      </c>
      <c r="R65" s="59">
        <f t="shared" si="9"/>
        <v>0.17109076018171515</v>
      </c>
    </row>
    <row r="66" spans="1:18" x14ac:dyDescent="0.25">
      <c r="A66" s="1"/>
      <c r="B66" s="1">
        <v>6</v>
      </c>
      <c r="C66" s="30">
        <f t="shared" si="12"/>
        <v>48397.597060736218</v>
      </c>
      <c r="D66" s="30"/>
      <c r="E66" s="30"/>
      <c r="F66" s="30"/>
      <c r="G66" s="30"/>
      <c r="H66" s="30"/>
      <c r="I66" s="30"/>
      <c r="J66" s="5">
        <f t="shared" si="11"/>
        <v>0</v>
      </c>
      <c r="K66" s="5">
        <f t="shared" si="5"/>
        <v>48397.597060736218</v>
      </c>
      <c r="L66" s="32">
        <f t="shared" si="10"/>
        <v>0.66859019301348366</v>
      </c>
      <c r="M66" s="5">
        <f t="shared" si="2"/>
        <v>207888.49599830143</v>
      </c>
      <c r="N66" s="5">
        <f t="shared" si="3"/>
        <v>349252.67327714636</v>
      </c>
      <c r="O66" s="5">
        <f t="shared" si="6"/>
        <v>349252.67327714636</v>
      </c>
      <c r="P66" s="59">
        <f t="shared" si="7"/>
        <v>0.23280555678815271</v>
      </c>
      <c r="Q66" s="59">
        <f t="shared" si="8"/>
        <v>0.13857473618342425</v>
      </c>
      <c r="R66" s="59">
        <f t="shared" si="9"/>
        <v>0.13857473618342425</v>
      </c>
    </row>
    <row r="67" spans="1:18" x14ac:dyDescent="0.25">
      <c r="A67" s="1"/>
      <c r="B67" s="1">
        <v>7</v>
      </c>
      <c r="C67" s="30">
        <f t="shared" si="12"/>
        <v>82635.950399955298</v>
      </c>
      <c r="D67" s="30"/>
      <c r="E67" s="30"/>
      <c r="F67" s="30"/>
      <c r="G67" s="30"/>
      <c r="H67" s="30"/>
      <c r="I67" s="30"/>
      <c r="J67" s="5">
        <f t="shared" si="11"/>
        <v>0</v>
      </c>
      <c r="K67" s="5">
        <f t="shared" si="5"/>
        <v>82635.950399955298</v>
      </c>
      <c r="L67" s="32">
        <f t="shared" si="10"/>
        <v>0.66859019301348366</v>
      </c>
      <c r="M67" s="5">
        <f t="shared" si="2"/>
        <v>207888.49599830143</v>
      </c>
      <c r="N67" s="5">
        <f t="shared" si="3"/>
        <v>349252.67327714636</v>
      </c>
      <c r="O67" s="5">
        <f t="shared" si="6"/>
        <v>349252.67327714636</v>
      </c>
      <c r="P67" s="59">
        <f t="shared" si="7"/>
        <v>0.39750131436147618</v>
      </c>
      <c r="Q67" s="59">
        <f t="shared" si="8"/>
        <v>0.23660792521516441</v>
      </c>
      <c r="R67" s="59">
        <f t="shared" si="9"/>
        <v>0.23660792521516441</v>
      </c>
    </row>
    <row r="68" spans="1:18" x14ac:dyDescent="0.25">
      <c r="A68" s="1"/>
      <c r="B68" s="1">
        <v>8</v>
      </c>
      <c r="C68" s="30">
        <f t="shared" si="12"/>
        <v>93904.782074789575</v>
      </c>
      <c r="D68" s="30"/>
      <c r="E68" s="30"/>
      <c r="F68" s="30"/>
      <c r="G68" s="30"/>
      <c r="H68" s="30"/>
      <c r="I68" s="30"/>
      <c r="J68" s="5">
        <f t="shared" si="11"/>
        <v>0</v>
      </c>
      <c r="K68" s="5">
        <f t="shared" si="5"/>
        <v>93904.782074789575</v>
      </c>
      <c r="L68" s="32">
        <f t="shared" si="10"/>
        <v>0.66859019301348366</v>
      </c>
      <c r="M68" s="5">
        <f t="shared" si="2"/>
        <v>207888.49599830143</v>
      </c>
      <c r="N68" s="5">
        <f t="shared" si="3"/>
        <v>349252.67327714636</v>
      </c>
      <c r="O68" s="5">
        <f t="shared" si="6"/>
        <v>349252.67327714636</v>
      </c>
      <c r="P68" s="59">
        <f t="shared" si="7"/>
        <v>0.45170744837923515</v>
      </c>
      <c r="Q68" s="59">
        <f t="shared" si="8"/>
        <v>0.26887348117811621</v>
      </c>
      <c r="R68" s="59">
        <f t="shared" si="9"/>
        <v>0.26887348117811621</v>
      </c>
    </row>
    <row r="69" spans="1:18" x14ac:dyDescent="0.25">
      <c r="A69" s="1"/>
      <c r="B69" s="1">
        <v>9</v>
      </c>
      <c r="C69" s="30">
        <f t="shared" si="12"/>
        <v>139842.90459691797</v>
      </c>
      <c r="D69" s="30"/>
      <c r="E69" s="30"/>
      <c r="F69" s="30"/>
      <c r="G69" s="30"/>
      <c r="H69" s="30"/>
      <c r="I69" s="30"/>
      <c r="J69" s="5">
        <f t="shared" si="11"/>
        <v>0</v>
      </c>
      <c r="K69" s="5">
        <f t="shared" si="5"/>
        <v>139842.90459691797</v>
      </c>
      <c r="L69" s="32">
        <f t="shared" si="10"/>
        <v>0.66859019301348366</v>
      </c>
      <c r="M69" s="5">
        <f t="shared" si="2"/>
        <v>207888.49599830143</v>
      </c>
      <c r="N69" s="5">
        <f t="shared" si="3"/>
        <v>349252.67327714636</v>
      </c>
      <c r="O69" s="5">
        <f t="shared" si="6"/>
        <v>349252.67327714636</v>
      </c>
      <c r="P69" s="59">
        <f t="shared" si="7"/>
        <v>0.67268226616089699</v>
      </c>
      <c r="Q69" s="59">
        <f t="shared" si="8"/>
        <v>0.40040611081005778</v>
      </c>
      <c r="R69" s="59">
        <f t="shared" si="9"/>
        <v>0.40040611081005778</v>
      </c>
    </row>
    <row r="70" spans="1:18" x14ac:dyDescent="0.25">
      <c r="A70" s="1"/>
      <c r="B70" s="1">
        <v>10</v>
      </c>
      <c r="C70" s="30">
        <f t="shared" si="12"/>
        <v>154603.43505512958</v>
      </c>
      <c r="D70" s="30"/>
      <c r="E70" s="30"/>
      <c r="F70" s="30"/>
      <c r="G70" s="30"/>
      <c r="H70" s="30"/>
      <c r="I70" s="30"/>
      <c r="J70" s="5">
        <f t="shared" si="11"/>
        <v>0</v>
      </c>
      <c r="K70" s="5">
        <f t="shared" si="5"/>
        <v>154603.43505512958</v>
      </c>
      <c r="L70" s="32">
        <f t="shared" si="10"/>
        <v>0.66859019301348366</v>
      </c>
      <c r="M70" s="5">
        <f t="shared" si="2"/>
        <v>207888.49599830143</v>
      </c>
      <c r="N70" s="5">
        <f t="shared" si="3"/>
        <v>349252.67327714636</v>
      </c>
      <c r="O70" s="5">
        <f t="shared" si="6"/>
        <v>349252.67327714636</v>
      </c>
      <c r="P70" s="59">
        <f t="shared" si="7"/>
        <v>0.74368441751770997</v>
      </c>
      <c r="Q70" s="59">
        <f t="shared" si="8"/>
        <v>0.44266929614149408</v>
      </c>
      <c r="R70" s="59">
        <f t="shared" si="9"/>
        <v>0.44266929614149408</v>
      </c>
    </row>
    <row r="71" spans="1:18" x14ac:dyDescent="0.25">
      <c r="A71" s="1"/>
      <c r="B71" s="1">
        <v>11</v>
      </c>
      <c r="C71" s="30">
        <f t="shared" si="12"/>
        <v>93700.36300044629</v>
      </c>
      <c r="D71" s="30"/>
      <c r="E71" s="30"/>
      <c r="F71" s="30"/>
      <c r="G71" s="30"/>
      <c r="H71" s="30"/>
      <c r="I71" s="30"/>
      <c r="J71" s="5">
        <f t="shared" si="11"/>
        <v>0</v>
      </c>
      <c r="K71" s="5">
        <f t="shared" si="5"/>
        <v>93700.36300044629</v>
      </c>
      <c r="L71" s="32">
        <f t="shared" si="10"/>
        <v>0.66859019301348366</v>
      </c>
      <c r="M71" s="5">
        <f t="shared" si="2"/>
        <v>207888.49599830143</v>
      </c>
      <c r="N71" s="5">
        <f t="shared" si="3"/>
        <v>349252.67327714636</v>
      </c>
      <c r="O71" s="5">
        <f t="shared" si="6"/>
        <v>349252.67327714636</v>
      </c>
      <c r="P71" s="59">
        <f t="shared" si="7"/>
        <v>0.45072413723755006</v>
      </c>
      <c r="Q71" s="59">
        <f t="shared" si="8"/>
        <v>0.26828817692711315</v>
      </c>
      <c r="R71" s="59">
        <f t="shared" si="9"/>
        <v>0.26828817692711315</v>
      </c>
    </row>
    <row r="72" spans="1:18" x14ac:dyDescent="0.25">
      <c r="A72" s="1"/>
      <c r="B72" s="1">
        <v>12</v>
      </c>
      <c r="C72" s="30">
        <f t="shared" si="12"/>
        <v>75298.963082985239</v>
      </c>
      <c r="D72" s="30"/>
      <c r="E72" s="30"/>
      <c r="F72" s="30"/>
      <c r="G72" s="30"/>
      <c r="H72" s="30"/>
      <c r="I72" s="30"/>
      <c r="J72" s="5">
        <f t="shared" si="11"/>
        <v>0</v>
      </c>
      <c r="K72" s="5">
        <f t="shared" si="5"/>
        <v>75298.963082985239</v>
      </c>
      <c r="L72" s="32">
        <f t="shared" si="10"/>
        <v>0.66859019301348366</v>
      </c>
      <c r="M72" s="5">
        <f t="shared" si="2"/>
        <v>207888.49599830143</v>
      </c>
      <c r="N72" s="5">
        <f t="shared" si="3"/>
        <v>349252.67327714636</v>
      </c>
      <c r="O72" s="5">
        <f t="shared" si="6"/>
        <v>349252.67327714636</v>
      </c>
      <c r="P72" s="59">
        <f t="shared" si="7"/>
        <v>0.36220841716802105</v>
      </c>
      <c r="Q72" s="59">
        <f t="shared" si="8"/>
        <v>0.21560024831429828</v>
      </c>
      <c r="R72" s="59">
        <f t="shared" si="9"/>
        <v>0.21560024831429828</v>
      </c>
    </row>
    <row r="73" spans="1:18" x14ac:dyDescent="0.25">
      <c r="A73" s="1"/>
      <c r="B73" s="1">
        <v>13</v>
      </c>
      <c r="C73" s="30">
        <f>IF(ISBLANK(G60),C60*(1+$H$35)*(4/5),G60*(1+$H$35)*(4/5))</f>
        <v>77477.407434703084</v>
      </c>
      <c r="D73" s="30"/>
      <c r="E73" s="30"/>
      <c r="F73" s="30"/>
      <c r="G73" s="30"/>
      <c r="H73" s="30"/>
      <c r="I73" s="30"/>
      <c r="J73" s="5">
        <f t="shared" si="11"/>
        <v>0</v>
      </c>
      <c r="K73" s="5">
        <f t="shared" si="5"/>
        <v>77477.407434703084</v>
      </c>
      <c r="L73" s="32">
        <f t="shared" si="10"/>
        <v>0.66859019301348366</v>
      </c>
      <c r="M73" s="5">
        <f t="shared" si="2"/>
        <v>207888.49599830143</v>
      </c>
      <c r="N73" s="5">
        <f t="shared" si="3"/>
        <v>349252.67327714636</v>
      </c>
      <c r="O73" s="5">
        <f t="shared" si="6"/>
        <v>349252.67327714636</v>
      </c>
      <c r="P73" s="59">
        <f t="shared" si="7"/>
        <v>0.37268732482116818</v>
      </c>
      <c r="Q73" s="59">
        <f t="shared" si="8"/>
        <v>0.22183769334593345</v>
      </c>
      <c r="R73" s="59">
        <f t="shared" si="9"/>
        <v>0.22183769334593345</v>
      </c>
    </row>
    <row r="74" spans="1:18" x14ac:dyDescent="0.25">
      <c r="A74" s="1">
        <f>$A$36</f>
        <v>2026</v>
      </c>
      <c r="B74" s="1">
        <v>1</v>
      </c>
      <c r="C74" s="30">
        <f t="shared" ref="C74:C86" si="13">IF(ISBLANK(G61),C61*(1+$H$36),G61*(1+$H$36))</f>
        <v>99297.150000000009</v>
      </c>
      <c r="D74" s="30"/>
      <c r="E74" s="30"/>
      <c r="F74" s="30"/>
      <c r="G74" s="30"/>
      <c r="H74" s="30"/>
      <c r="I74" s="30"/>
      <c r="J74" s="5"/>
      <c r="K74" s="5">
        <f t="shared" si="5"/>
        <v>99297.150000000009</v>
      </c>
      <c r="L74" s="32">
        <f t="shared" si="10"/>
        <v>0.66859019301348366</v>
      </c>
      <c r="M74" s="5">
        <f t="shared" si="2"/>
        <v>207888.49599830143</v>
      </c>
      <c r="N74" s="5">
        <f t="shared" si="3"/>
        <v>349252.67327714636</v>
      </c>
      <c r="O74" s="5">
        <f t="shared" si="6"/>
        <v>349252.67327714636</v>
      </c>
      <c r="P74" s="59">
        <f t="shared" si="7"/>
        <v>0.47764619933953117</v>
      </c>
      <c r="Q74" s="59">
        <f t="shared" si="8"/>
        <v>0.28431321389257808</v>
      </c>
      <c r="R74" s="59">
        <f t="shared" si="9"/>
        <v>0.28431321389257808</v>
      </c>
    </row>
    <row r="75" spans="1:18" x14ac:dyDescent="0.25">
      <c r="A75" s="1"/>
      <c r="B75" s="1">
        <v>2</v>
      </c>
      <c r="C75" s="30">
        <f t="shared" si="13"/>
        <v>117800.07</v>
      </c>
      <c r="D75" s="30"/>
      <c r="E75" s="30"/>
      <c r="F75" s="30"/>
      <c r="G75" s="30"/>
      <c r="H75" s="30"/>
      <c r="I75" s="30"/>
      <c r="J75" s="5"/>
      <c r="K75" s="5">
        <f t="shared" si="5"/>
        <v>117800.07</v>
      </c>
      <c r="L75" s="32">
        <f t="shared" si="10"/>
        <v>0.66859019301348366</v>
      </c>
      <c r="M75" s="5">
        <f t="shared" si="2"/>
        <v>207888.49599830143</v>
      </c>
      <c r="N75" s="5">
        <f t="shared" si="3"/>
        <v>349252.67327714636</v>
      </c>
      <c r="O75" s="5">
        <f t="shared" si="6"/>
        <v>349252.67327714636</v>
      </c>
      <c r="P75" s="59">
        <f t="shared" si="7"/>
        <v>0.56665025851628892</v>
      </c>
      <c r="Q75" s="59">
        <f t="shared" si="8"/>
        <v>0.33729182054541013</v>
      </c>
      <c r="R75" s="59">
        <f t="shared" si="9"/>
        <v>0.33729182054541013</v>
      </c>
    </row>
    <row r="76" spans="1:18" x14ac:dyDescent="0.25">
      <c r="A76" s="1"/>
      <c r="B76" s="1">
        <v>3</v>
      </c>
      <c r="C76" s="30">
        <f t="shared" si="13"/>
        <v>72701.52</v>
      </c>
      <c r="D76" s="30"/>
      <c r="E76" s="30"/>
      <c r="F76" s="30"/>
      <c r="G76" s="30"/>
      <c r="H76" s="30"/>
      <c r="I76" s="30"/>
      <c r="J76" s="5"/>
      <c r="K76" s="5">
        <f t="shared" si="5"/>
        <v>72701.52</v>
      </c>
      <c r="L76" s="32">
        <f t="shared" si="10"/>
        <v>0.66859019301348366</v>
      </c>
      <c r="M76" s="5">
        <f t="shared" si="2"/>
        <v>207888.49599830143</v>
      </c>
      <c r="N76" s="5">
        <f t="shared" si="3"/>
        <v>349252.67327714636</v>
      </c>
      <c r="O76" s="5">
        <f t="shared" si="6"/>
        <v>349252.67327714636</v>
      </c>
      <c r="P76" s="59">
        <f t="shared" si="7"/>
        <v>0.34971401207594488</v>
      </c>
      <c r="Q76" s="59">
        <f t="shared" si="8"/>
        <v>0.20816310242615768</v>
      </c>
      <c r="R76" s="59">
        <f t="shared" si="9"/>
        <v>0.20816310242615768</v>
      </c>
    </row>
    <row r="77" spans="1:18" x14ac:dyDescent="0.25">
      <c r="A77" s="1"/>
      <c r="B77" s="1">
        <v>4</v>
      </c>
      <c r="C77" s="30">
        <f t="shared" si="13"/>
        <v>44698.91</v>
      </c>
      <c r="D77" s="30"/>
      <c r="E77" s="30"/>
      <c r="F77" s="30"/>
      <c r="G77" s="30"/>
      <c r="H77" s="30"/>
      <c r="I77" s="30"/>
      <c r="J77" s="5"/>
      <c r="K77" s="5">
        <f t="shared" si="5"/>
        <v>44698.91</v>
      </c>
      <c r="L77" s="32">
        <f t="shared" si="10"/>
        <v>0.66859019301348366</v>
      </c>
      <c r="M77" s="5">
        <f t="shared" si="2"/>
        <v>207888.49599830143</v>
      </c>
      <c r="N77" s="5">
        <f t="shared" si="3"/>
        <v>349252.67327714636</v>
      </c>
      <c r="O77" s="5">
        <f t="shared" si="6"/>
        <v>349252.67327714636</v>
      </c>
      <c r="P77" s="59">
        <f t="shared" si="7"/>
        <v>0.21501386974469824</v>
      </c>
      <c r="Q77" s="59">
        <f t="shared" si="8"/>
        <v>0.1279844462766061</v>
      </c>
      <c r="R77" s="59">
        <f t="shared" si="9"/>
        <v>0.1279844462766061</v>
      </c>
    </row>
    <row r="78" spans="1:18" x14ac:dyDescent="0.25">
      <c r="A78" s="1"/>
      <c r="B78" s="1">
        <v>5</v>
      </c>
      <c r="C78" s="30">
        <f t="shared" si="13"/>
        <v>61546.52252747766</v>
      </c>
      <c r="D78" s="30"/>
      <c r="E78" s="30"/>
      <c r="F78" s="30"/>
      <c r="G78" s="30"/>
      <c r="H78" s="30"/>
      <c r="I78" s="30"/>
      <c r="J78" s="5"/>
      <c r="K78" s="5">
        <f t="shared" si="5"/>
        <v>61546.52252747766</v>
      </c>
      <c r="L78" s="32">
        <f t="shared" si="10"/>
        <v>0.66859019301348366</v>
      </c>
      <c r="M78" s="5">
        <f t="shared" si="2"/>
        <v>207888.49599830143</v>
      </c>
      <c r="N78" s="5">
        <f t="shared" si="3"/>
        <v>349252.67327714636</v>
      </c>
      <c r="O78" s="5">
        <f t="shared" si="6"/>
        <v>349252.67327714636</v>
      </c>
      <c r="P78" s="59">
        <f t="shared" si="7"/>
        <v>0.29605545141843986</v>
      </c>
      <c r="Q78" s="59">
        <f t="shared" si="8"/>
        <v>0.17622348298716661</v>
      </c>
      <c r="R78" s="59">
        <f t="shared" si="9"/>
        <v>0.17622348298716661</v>
      </c>
    </row>
    <row r="79" spans="1:18" x14ac:dyDescent="0.25">
      <c r="A79" s="1"/>
      <c r="B79" s="1">
        <v>6</v>
      </c>
      <c r="C79" s="30">
        <f t="shared" si="13"/>
        <v>49849.524972558305</v>
      </c>
      <c r="D79" s="30"/>
      <c r="E79" s="30"/>
      <c r="F79" s="30"/>
      <c r="G79" s="30"/>
      <c r="H79" s="30"/>
      <c r="I79" s="30"/>
      <c r="J79" s="5"/>
      <c r="K79" s="5">
        <f t="shared" si="5"/>
        <v>49849.524972558305</v>
      </c>
      <c r="L79" s="32">
        <f t="shared" si="10"/>
        <v>0.66859019301348366</v>
      </c>
      <c r="M79" s="5">
        <f t="shared" si="2"/>
        <v>207888.49599830143</v>
      </c>
      <c r="N79" s="5">
        <f t="shared" si="3"/>
        <v>349252.67327714636</v>
      </c>
      <c r="O79" s="5">
        <f t="shared" si="6"/>
        <v>349252.67327714636</v>
      </c>
      <c r="P79" s="59">
        <f t="shared" si="7"/>
        <v>0.23978972349179728</v>
      </c>
      <c r="Q79" s="59">
        <f t="shared" si="8"/>
        <v>0.14273197826892697</v>
      </c>
      <c r="R79" s="59">
        <f t="shared" si="9"/>
        <v>0.14273197826892697</v>
      </c>
    </row>
    <row r="80" spans="1:18" x14ac:dyDescent="0.25">
      <c r="A80" s="1"/>
      <c r="B80" s="1">
        <v>7</v>
      </c>
      <c r="C80" s="30">
        <f t="shared" si="13"/>
        <v>85115.028911953952</v>
      </c>
      <c r="D80" s="30"/>
      <c r="E80" s="30"/>
      <c r="F80" s="30"/>
      <c r="G80" s="30"/>
      <c r="H80" s="30"/>
      <c r="I80" s="30"/>
      <c r="J80" s="5"/>
      <c r="K80" s="5">
        <f t="shared" si="5"/>
        <v>85115.028911953952</v>
      </c>
      <c r="L80" s="32">
        <f t="shared" si="10"/>
        <v>0.66859019301348366</v>
      </c>
      <c r="M80" s="5">
        <f t="shared" ref="M80:M112" si="14">$C$41*$L80*60*$M$45</f>
        <v>207888.49599830143</v>
      </c>
      <c r="N80" s="5">
        <f t="shared" ref="N80:N112" si="15">$C$41*$L80*60*$Q$45</f>
        <v>349252.67327714636</v>
      </c>
      <c r="O80" s="5">
        <f t="shared" si="6"/>
        <v>349252.67327714636</v>
      </c>
      <c r="P80" s="59">
        <f t="shared" si="7"/>
        <v>0.40942635379232045</v>
      </c>
      <c r="Q80" s="59">
        <f t="shared" si="8"/>
        <v>0.24370616297161934</v>
      </c>
      <c r="R80" s="59">
        <f t="shared" si="9"/>
        <v>0.24370616297161934</v>
      </c>
    </row>
    <row r="81" spans="1:18" x14ac:dyDescent="0.25">
      <c r="A81" s="1"/>
      <c r="B81" s="1">
        <v>8</v>
      </c>
      <c r="C81" s="30">
        <f t="shared" si="13"/>
        <v>96721.925537033268</v>
      </c>
      <c r="D81" s="30"/>
      <c r="E81" s="30"/>
      <c r="F81" s="30"/>
      <c r="G81" s="30"/>
      <c r="H81" s="30"/>
      <c r="I81" s="30"/>
      <c r="J81" s="5"/>
      <c r="K81" s="5">
        <f t="shared" si="5"/>
        <v>96721.925537033268</v>
      </c>
      <c r="L81" s="32">
        <f t="shared" si="10"/>
        <v>0.66859019301348366</v>
      </c>
      <c r="M81" s="5">
        <f t="shared" si="14"/>
        <v>207888.49599830143</v>
      </c>
      <c r="N81" s="5">
        <f t="shared" si="15"/>
        <v>349252.67327714636</v>
      </c>
      <c r="O81" s="5">
        <f t="shared" si="6"/>
        <v>349252.67327714636</v>
      </c>
      <c r="P81" s="59">
        <f t="shared" si="7"/>
        <v>0.46525867183061226</v>
      </c>
      <c r="Q81" s="59">
        <f t="shared" si="8"/>
        <v>0.27693968561345972</v>
      </c>
      <c r="R81" s="59">
        <f t="shared" si="9"/>
        <v>0.27693968561345972</v>
      </c>
    </row>
    <row r="82" spans="1:18" x14ac:dyDescent="0.25">
      <c r="A82" s="1"/>
      <c r="B82" s="1">
        <v>9</v>
      </c>
      <c r="C82" s="30">
        <f t="shared" si="13"/>
        <v>144038.19173482552</v>
      </c>
      <c r="D82" s="30"/>
      <c r="E82" s="30"/>
      <c r="F82" s="30"/>
      <c r="G82" s="30"/>
      <c r="H82" s="30"/>
      <c r="I82" s="30"/>
      <c r="J82" s="5"/>
      <c r="K82" s="5">
        <f t="shared" si="5"/>
        <v>144038.19173482552</v>
      </c>
      <c r="L82" s="32">
        <f t="shared" si="10"/>
        <v>0.66859019301348366</v>
      </c>
      <c r="M82" s="5">
        <f t="shared" si="14"/>
        <v>207888.49599830143</v>
      </c>
      <c r="N82" s="5">
        <f t="shared" si="15"/>
        <v>349252.67327714636</v>
      </c>
      <c r="O82" s="5">
        <f t="shared" si="6"/>
        <v>349252.67327714636</v>
      </c>
      <c r="P82" s="59">
        <f t="shared" si="7"/>
        <v>0.69286273414572397</v>
      </c>
      <c r="Q82" s="59">
        <f t="shared" si="8"/>
        <v>0.41241829413435954</v>
      </c>
      <c r="R82" s="59">
        <f t="shared" si="9"/>
        <v>0.41241829413435954</v>
      </c>
    </row>
    <row r="83" spans="1:18" x14ac:dyDescent="0.25">
      <c r="A83" s="1"/>
      <c r="B83" s="1">
        <v>10</v>
      </c>
      <c r="C83" s="30">
        <f t="shared" si="13"/>
        <v>159241.53810678347</v>
      </c>
      <c r="D83" s="30"/>
      <c r="E83" s="30"/>
      <c r="F83" s="30"/>
      <c r="G83" s="30"/>
      <c r="H83" s="30"/>
      <c r="I83" s="30"/>
      <c r="J83" s="5"/>
      <c r="K83" s="5">
        <f t="shared" si="5"/>
        <v>159241.53810678347</v>
      </c>
      <c r="L83" s="32">
        <f t="shared" si="10"/>
        <v>0.66859019301348366</v>
      </c>
      <c r="M83" s="5">
        <f t="shared" si="14"/>
        <v>207888.49599830143</v>
      </c>
      <c r="N83" s="5">
        <f t="shared" si="15"/>
        <v>349252.67327714636</v>
      </c>
      <c r="O83" s="5">
        <f t="shared" si="6"/>
        <v>349252.67327714636</v>
      </c>
      <c r="P83" s="59">
        <f t="shared" si="7"/>
        <v>0.76599495004324125</v>
      </c>
      <c r="Q83" s="59">
        <f t="shared" si="8"/>
        <v>0.4559493750257389</v>
      </c>
      <c r="R83" s="59">
        <f t="shared" si="9"/>
        <v>0.4559493750257389</v>
      </c>
    </row>
    <row r="84" spans="1:18" x14ac:dyDescent="0.25">
      <c r="A84" s="1"/>
      <c r="B84" s="1">
        <v>11</v>
      </c>
      <c r="C84" s="30">
        <f t="shared" si="13"/>
        <v>96511.373890459683</v>
      </c>
      <c r="D84" s="30"/>
      <c r="E84" s="30"/>
      <c r="F84" s="30"/>
      <c r="G84" s="30"/>
      <c r="H84" s="30"/>
      <c r="I84" s="30"/>
      <c r="J84" s="5"/>
      <c r="K84" s="5">
        <f t="shared" si="5"/>
        <v>96511.373890459683</v>
      </c>
      <c r="L84" s="32">
        <f t="shared" si="10"/>
        <v>0.66859019301348366</v>
      </c>
      <c r="M84" s="5">
        <f t="shared" si="14"/>
        <v>207888.49599830143</v>
      </c>
      <c r="N84" s="5">
        <f t="shared" si="15"/>
        <v>349252.67327714636</v>
      </c>
      <c r="O84" s="5">
        <f t="shared" si="6"/>
        <v>349252.67327714636</v>
      </c>
      <c r="P84" s="59">
        <f t="shared" si="7"/>
        <v>0.4642458613546766</v>
      </c>
      <c r="Q84" s="59">
        <f t="shared" si="8"/>
        <v>0.27633682223492656</v>
      </c>
      <c r="R84" s="59">
        <f t="shared" si="9"/>
        <v>0.27633682223492656</v>
      </c>
    </row>
    <row r="85" spans="1:18" x14ac:dyDescent="0.25">
      <c r="A85" s="1"/>
      <c r="B85" s="1">
        <v>12</v>
      </c>
      <c r="C85" s="30">
        <f t="shared" si="13"/>
        <v>77557.931975474799</v>
      </c>
      <c r="D85" s="30"/>
      <c r="E85" s="30"/>
      <c r="F85" s="30"/>
      <c r="G85" s="30"/>
      <c r="H85" s="30"/>
      <c r="I85" s="30"/>
      <c r="J85" s="5"/>
      <c r="K85" s="5">
        <f t="shared" si="5"/>
        <v>77557.931975474799</v>
      </c>
      <c r="L85" s="32">
        <f t="shared" si="10"/>
        <v>0.66859019301348366</v>
      </c>
      <c r="M85" s="5">
        <f t="shared" si="14"/>
        <v>207888.49599830143</v>
      </c>
      <c r="N85" s="5">
        <f t="shared" si="15"/>
        <v>349252.67327714636</v>
      </c>
      <c r="O85" s="5">
        <f t="shared" si="6"/>
        <v>349252.67327714636</v>
      </c>
      <c r="P85" s="59">
        <f t="shared" si="7"/>
        <v>0.37307466968306169</v>
      </c>
      <c r="Q85" s="59">
        <f t="shared" si="8"/>
        <v>0.22206825576372724</v>
      </c>
      <c r="R85" s="59">
        <f t="shared" si="9"/>
        <v>0.22206825576372724</v>
      </c>
    </row>
    <row r="86" spans="1:18" x14ac:dyDescent="0.25">
      <c r="A86" s="1"/>
      <c r="B86" s="1">
        <v>13</v>
      </c>
      <c r="C86" s="30">
        <f t="shared" si="13"/>
        <v>79801.729657744174</v>
      </c>
      <c r="D86" s="30"/>
      <c r="E86" s="30"/>
      <c r="F86" s="30"/>
      <c r="G86" s="30"/>
      <c r="H86" s="30"/>
      <c r="I86" s="30"/>
      <c r="J86" s="5"/>
      <c r="K86" s="5">
        <f t="shared" si="5"/>
        <v>79801.729657744174</v>
      </c>
      <c r="L86" s="32">
        <f t="shared" si="10"/>
        <v>0.66859019301348366</v>
      </c>
      <c r="M86" s="5">
        <f t="shared" si="14"/>
        <v>207888.49599830143</v>
      </c>
      <c r="N86" s="5">
        <f t="shared" si="15"/>
        <v>349252.67327714636</v>
      </c>
      <c r="O86" s="5">
        <f t="shared" si="6"/>
        <v>349252.67327714636</v>
      </c>
      <c r="P86" s="59">
        <f t="shared" si="7"/>
        <v>0.3838679445658032</v>
      </c>
      <c r="Q86" s="59">
        <f t="shared" si="8"/>
        <v>0.22849282414631145</v>
      </c>
      <c r="R86" s="59">
        <f t="shared" si="9"/>
        <v>0.22849282414631145</v>
      </c>
    </row>
    <row r="87" spans="1:18" x14ac:dyDescent="0.25">
      <c r="A87" s="1">
        <f>$A$37</f>
        <v>2027</v>
      </c>
      <c r="B87" s="1">
        <v>1</v>
      </c>
      <c r="C87" s="30">
        <f t="shared" ref="C87:C99" si="16">IF(ISBLANK(G74),C74*(1+$H$37),G74*(1+$H$37))</f>
        <v>102276.06450000001</v>
      </c>
      <c r="D87" s="30"/>
      <c r="E87" s="30"/>
      <c r="F87" s="30"/>
      <c r="G87" s="30"/>
      <c r="H87" s="30"/>
      <c r="I87" s="30"/>
      <c r="J87" s="5"/>
      <c r="K87" s="5">
        <f t="shared" si="5"/>
        <v>102276.06450000001</v>
      </c>
      <c r="L87" s="32">
        <f t="shared" si="10"/>
        <v>0.66859019301348366</v>
      </c>
      <c r="M87" s="5">
        <f t="shared" si="14"/>
        <v>207888.49599830143</v>
      </c>
      <c r="N87" s="5">
        <f t="shared" si="15"/>
        <v>349252.67327714636</v>
      </c>
      <c r="O87" s="5">
        <f t="shared" si="6"/>
        <v>349252.67327714636</v>
      </c>
      <c r="P87" s="59">
        <f t="shared" si="7"/>
        <v>0.49197558531971708</v>
      </c>
      <c r="Q87" s="59">
        <f t="shared" si="8"/>
        <v>0.29284261030935543</v>
      </c>
      <c r="R87" s="59">
        <f t="shared" si="9"/>
        <v>0.29284261030935543</v>
      </c>
    </row>
    <row r="88" spans="1:18" x14ac:dyDescent="0.25">
      <c r="A88" s="1"/>
      <c r="B88" s="1">
        <v>2</v>
      </c>
      <c r="C88" s="30">
        <f t="shared" si="16"/>
        <v>121334.0721</v>
      </c>
      <c r="D88" s="30"/>
      <c r="E88" s="30"/>
      <c r="F88" s="30"/>
      <c r="G88" s="30"/>
      <c r="H88" s="30"/>
      <c r="I88" s="30"/>
      <c r="J88" s="5"/>
      <c r="K88" s="5">
        <f t="shared" si="5"/>
        <v>121334.0721</v>
      </c>
      <c r="L88" s="32">
        <f t="shared" si="10"/>
        <v>0.66859019301348366</v>
      </c>
      <c r="M88" s="5">
        <f t="shared" si="14"/>
        <v>207888.49599830143</v>
      </c>
      <c r="N88" s="5">
        <f t="shared" si="15"/>
        <v>349252.67327714636</v>
      </c>
      <c r="O88" s="5">
        <f t="shared" si="6"/>
        <v>349252.67327714636</v>
      </c>
      <c r="P88" s="59">
        <f t="shared" si="7"/>
        <v>0.58364976627177767</v>
      </c>
      <c r="Q88" s="59">
        <f t="shared" si="8"/>
        <v>0.34741057516177243</v>
      </c>
      <c r="R88" s="59">
        <f t="shared" si="9"/>
        <v>0.34741057516177243</v>
      </c>
    </row>
    <row r="89" spans="1:18" x14ac:dyDescent="0.25">
      <c r="A89" s="1"/>
      <c r="B89" s="1">
        <v>3</v>
      </c>
      <c r="C89" s="30">
        <f t="shared" si="16"/>
        <v>74882.565600000002</v>
      </c>
      <c r="D89" s="30"/>
      <c r="E89" s="30"/>
      <c r="F89" s="30"/>
      <c r="G89" s="30"/>
      <c r="H89" s="30"/>
      <c r="I89" s="30"/>
      <c r="J89" s="5"/>
      <c r="K89" s="5">
        <f t="shared" si="5"/>
        <v>74882.565600000002</v>
      </c>
      <c r="L89" s="32">
        <f t="shared" si="10"/>
        <v>0.66859019301348366</v>
      </c>
      <c r="M89" s="5">
        <f t="shared" si="14"/>
        <v>207888.49599830143</v>
      </c>
      <c r="N89" s="5">
        <f t="shared" si="15"/>
        <v>349252.67327714636</v>
      </c>
      <c r="O89" s="5">
        <f t="shared" si="6"/>
        <v>349252.67327714636</v>
      </c>
      <c r="P89" s="59">
        <f t="shared" si="7"/>
        <v>0.36020543243822323</v>
      </c>
      <c r="Q89" s="59">
        <f t="shared" si="8"/>
        <v>0.21440799549894241</v>
      </c>
      <c r="R89" s="59">
        <f t="shared" si="9"/>
        <v>0.21440799549894241</v>
      </c>
    </row>
    <row r="90" spans="1:18" x14ac:dyDescent="0.25">
      <c r="A90" s="1"/>
      <c r="B90" s="1">
        <v>4</v>
      </c>
      <c r="C90" s="30">
        <f t="shared" si="16"/>
        <v>46039.877300000007</v>
      </c>
      <c r="D90" s="30"/>
      <c r="E90" s="30"/>
      <c r="F90" s="30"/>
      <c r="G90" s="30"/>
      <c r="H90" s="30"/>
      <c r="I90" s="30"/>
      <c r="J90" s="5"/>
      <c r="K90" s="5">
        <f t="shared" si="5"/>
        <v>46039.877300000007</v>
      </c>
      <c r="L90" s="32">
        <f t="shared" si="10"/>
        <v>0.66859019301348366</v>
      </c>
      <c r="M90" s="5">
        <f t="shared" si="14"/>
        <v>207888.49599830143</v>
      </c>
      <c r="N90" s="5">
        <f t="shared" si="15"/>
        <v>349252.67327714636</v>
      </c>
      <c r="O90" s="5">
        <f t="shared" si="6"/>
        <v>349252.67327714636</v>
      </c>
      <c r="P90" s="59">
        <f t="shared" si="7"/>
        <v>0.2214642858370392</v>
      </c>
      <c r="Q90" s="59">
        <f t="shared" si="8"/>
        <v>0.13182397966490431</v>
      </c>
      <c r="R90" s="59">
        <f t="shared" si="9"/>
        <v>0.13182397966490431</v>
      </c>
    </row>
    <row r="91" spans="1:18" x14ac:dyDescent="0.25">
      <c r="A91" s="1"/>
      <c r="B91" s="1">
        <v>5</v>
      </c>
      <c r="C91" s="30">
        <f t="shared" si="16"/>
        <v>63392.91820330199</v>
      </c>
      <c r="D91" s="30"/>
      <c r="E91" s="30"/>
      <c r="F91" s="30"/>
      <c r="G91" s="30"/>
      <c r="H91" s="30"/>
      <c r="I91" s="30"/>
      <c r="J91" s="5"/>
      <c r="K91" s="5">
        <f t="shared" si="5"/>
        <v>63392.91820330199</v>
      </c>
      <c r="L91" s="32">
        <f t="shared" si="10"/>
        <v>0.66859019301348366</v>
      </c>
      <c r="M91" s="5">
        <f t="shared" si="14"/>
        <v>207888.49599830143</v>
      </c>
      <c r="N91" s="5">
        <f t="shared" si="15"/>
        <v>349252.67327714636</v>
      </c>
      <c r="O91" s="5">
        <f t="shared" si="6"/>
        <v>349252.67327714636</v>
      </c>
      <c r="P91" s="59">
        <f t="shared" si="7"/>
        <v>0.30493711496099307</v>
      </c>
      <c r="Q91" s="59">
        <f t="shared" si="8"/>
        <v>0.1815101874767816</v>
      </c>
      <c r="R91" s="59">
        <f t="shared" si="9"/>
        <v>0.1815101874767816</v>
      </c>
    </row>
    <row r="92" spans="1:18" x14ac:dyDescent="0.25">
      <c r="A92" s="1"/>
      <c r="B92" s="1">
        <v>6</v>
      </c>
      <c r="C92" s="30">
        <f t="shared" si="16"/>
        <v>51345.010721735052</v>
      </c>
      <c r="D92" s="30"/>
      <c r="E92" s="30"/>
      <c r="F92" s="30"/>
      <c r="G92" s="30"/>
      <c r="H92" s="30"/>
      <c r="I92" s="30"/>
      <c r="J92" s="5"/>
      <c r="K92" s="5">
        <f t="shared" si="5"/>
        <v>51345.010721735052</v>
      </c>
      <c r="L92" s="32">
        <f t="shared" si="10"/>
        <v>0.66859019301348366</v>
      </c>
      <c r="M92" s="5">
        <f t="shared" si="14"/>
        <v>207888.49599830143</v>
      </c>
      <c r="N92" s="5">
        <f t="shared" si="15"/>
        <v>349252.67327714636</v>
      </c>
      <c r="O92" s="5">
        <f t="shared" si="6"/>
        <v>349252.67327714636</v>
      </c>
      <c r="P92" s="59">
        <f t="shared" si="7"/>
        <v>0.2469834151965512</v>
      </c>
      <c r="Q92" s="59">
        <f t="shared" si="8"/>
        <v>0.14701393761699477</v>
      </c>
      <c r="R92" s="59">
        <f t="shared" si="9"/>
        <v>0.14701393761699477</v>
      </c>
    </row>
    <row r="93" spans="1:18" x14ac:dyDescent="0.25">
      <c r="A93" s="1"/>
      <c r="B93" s="1">
        <v>7</v>
      </c>
      <c r="C93" s="30">
        <f t="shared" si="16"/>
        <v>87668.479779312576</v>
      </c>
      <c r="D93" s="30"/>
      <c r="E93" s="30"/>
      <c r="F93" s="30"/>
      <c r="G93" s="30"/>
      <c r="H93" s="30"/>
      <c r="I93" s="30"/>
      <c r="J93" s="5"/>
      <c r="K93" s="5">
        <f t="shared" si="5"/>
        <v>87668.479779312576</v>
      </c>
      <c r="L93" s="32">
        <f t="shared" si="10"/>
        <v>0.66859019301348366</v>
      </c>
      <c r="M93" s="5">
        <f t="shared" si="14"/>
        <v>207888.49599830143</v>
      </c>
      <c r="N93" s="5">
        <f t="shared" si="15"/>
        <v>349252.67327714636</v>
      </c>
      <c r="O93" s="5">
        <f t="shared" si="6"/>
        <v>349252.67327714636</v>
      </c>
      <c r="P93" s="59">
        <f t="shared" si="7"/>
        <v>0.42170914440609009</v>
      </c>
      <c r="Q93" s="59">
        <f t="shared" si="8"/>
        <v>0.25101734786076796</v>
      </c>
      <c r="R93" s="59">
        <f t="shared" si="9"/>
        <v>0.25101734786076796</v>
      </c>
    </row>
    <row r="94" spans="1:18" x14ac:dyDescent="0.25">
      <c r="A94" s="1"/>
      <c r="B94" s="1">
        <v>8</v>
      </c>
      <c r="C94" s="30">
        <f t="shared" si="16"/>
        <v>99623.583303144274</v>
      </c>
      <c r="D94" s="30"/>
      <c r="E94" s="30"/>
      <c r="F94" s="30"/>
      <c r="G94" s="30"/>
      <c r="H94" s="30"/>
      <c r="I94" s="30"/>
      <c r="J94" s="5"/>
      <c r="K94" s="5">
        <f t="shared" si="5"/>
        <v>99623.583303144274</v>
      </c>
      <c r="L94" s="32">
        <f t="shared" si="10"/>
        <v>0.66859019301348366</v>
      </c>
      <c r="M94" s="5">
        <f t="shared" si="14"/>
        <v>207888.49599830143</v>
      </c>
      <c r="N94" s="5">
        <f t="shared" si="15"/>
        <v>349252.67327714636</v>
      </c>
      <c r="O94" s="5">
        <f t="shared" si="6"/>
        <v>349252.67327714636</v>
      </c>
      <c r="P94" s="59">
        <f t="shared" si="7"/>
        <v>0.47921643198553066</v>
      </c>
      <c r="Q94" s="59">
        <f t="shared" si="8"/>
        <v>0.28524787618186354</v>
      </c>
      <c r="R94" s="59">
        <f t="shared" si="9"/>
        <v>0.28524787618186354</v>
      </c>
    </row>
    <row r="95" spans="1:18" x14ac:dyDescent="0.25">
      <c r="A95" s="1"/>
      <c r="B95" s="1">
        <v>9</v>
      </c>
      <c r="C95" s="30">
        <f t="shared" si="16"/>
        <v>148359.3374868703</v>
      </c>
      <c r="D95" s="30"/>
      <c r="E95" s="30"/>
      <c r="F95" s="30"/>
      <c r="G95" s="30"/>
      <c r="H95" s="30"/>
      <c r="I95" s="30"/>
      <c r="J95" s="5"/>
      <c r="K95" s="5">
        <f t="shared" si="5"/>
        <v>148359.3374868703</v>
      </c>
      <c r="L95" s="32">
        <f t="shared" si="10"/>
        <v>0.66859019301348366</v>
      </c>
      <c r="M95" s="5">
        <f t="shared" si="14"/>
        <v>207888.49599830143</v>
      </c>
      <c r="N95" s="5">
        <f t="shared" si="15"/>
        <v>349252.67327714636</v>
      </c>
      <c r="O95" s="5">
        <f t="shared" si="6"/>
        <v>349252.67327714636</v>
      </c>
      <c r="P95" s="59">
        <f t="shared" si="7"/>
        <v>0.71364861617009567</v>
      </c>
      <c r="Q95" s="59">
        <f t="shared" si="8"/>
        <v>0.42479084295839037</v>
      </c>
      <c r="R95" s="59">
        <f t="shared" si="9"/>
        <v>0.42479084295839037</v>
      </c>
    </row>
    <row r="96" spans="1:18" x14ac:dyDescent="0.25">
      <c r="A96" s="1"/>
      <c r="B96" s="1">
        <v>10</v>
      </c>
      <c r="C96" s="30">
        <f t="shared" si="16"/>
        <v>164018.78424998699</v>
      </c>
      <c r="D96" s="30"/>
      <c r="E96" s="30"/>
      <c r="F96" s="30"/>
      <c r="G96" s="30"/>
      <c r="H96" s="30"/>
      <c r="I96" s="30"/>
      <c r="J96" s="5"/>
      <c r="K96" s="5">
        <f t="shared" si="5"/>
        <v>164018.78424998699</v>
      </c>
      <c r="L96" s="32">
        <f t="shared" si="10"/>
        <v>0.66859019301348366</v>
      </c>
      <c r="M96" s="5">
        <f t="shared" si="14"/>
        <v>207888.49599830143</v>
      </c>
      <c r="N96" s="5">
        <f t="shared" si="15"/>
        <v>349252.67327714636</v>
      </c>
      <c r="O96" s="5">
        <f t="shared" si="6"/>
        <v>349252.67327714636</v>
      </c>
      <c r="P96" s="59">
        <f t="shared" si="7"/>
        <v>0.78897479854453856</v>
      </c>
      <c r="Q96" s="59">
        <f t="shared" si="8"/>
        <v>0.4696278562765111</v>
      </c>
      <c r="R96" s="59">
        <f t="shared" si="9"/>
        <v>0.4696278562765111</v>
      </c>
    </row>
    <row r="97" spans="1:18" x14ac:dyDescent="0.25">
      <c r="A97" s="1"/>
      <c r="B97" s="1">
        <v>11</v>
      </c>
      <c r="C97" s="30">
        <f t="shared" si="16"/>
        <v>99406.71510717347</v>
      </c>
      <c r="D97" s="30"/>
      <c r="E97" s="30"/>
      <c r="F97" s="30"/>
      <c r="G97" s="30"/>
      <c r="H97" s="30"/>
      <c r="I97" s="30"/>
      <c r="J97" s="5"/>
      <c r="K97" s="5">
        <f t="shared" si="5"/>
        <v>99406.71510717347</v>
      </c>
      <c r="L97" s="32">
        <f t="shared" si="10"/>
        <v>0.66859019301348366</v>
      </c>
      <c r="M97" s="5">
        <f t="shared" si="14"/>
        <v>207888.49599830143</v>
      </c>
      <c r="N97" s="5">
        <f t="shared" si="15"/>
        <v>349252.67327714636</v>
      </c>
      <c r="O97" s="5">
        <f t="shared" si="6"/>
        <v>349252.67327714636</v>
      </c>
      <c r="P97" s="59">
        <f t="shared" si="7"/>
        <v>0.47817323719531685</v>
      </c>
      <c r="Q97" s="59">
        <f t="shared" si="8"/>
        <v>0.28462692690197433</v>
      </c>
      <c r="R97" s="59">
        <f t="shared" si="9"/>
        <v>0.28462692690197433</v>
      </c>
    </row>
    <row r="98" spans="1:18" x14ac:dyDescent="0.25">
      <c r="A98" s="1"/>
      <c r="B98" s="1">
        <v>12</v>
      </c>
      <c r="C98" s="30">
        <f t="shared" si="16"/>
        <v>79884.669934739039</v>
      </c>
      <c r="D98" s="30"/>
      <c r="E98" s="30"/>
      <c r="F98" s="30"/>
      <c r="G98" s="30"/>
      <c r="H98" s="30"/>
      <c r="I98" s="30"/>
      <c r="J98" s="5"/>
      <c r="K98" s="5">
        <f t="shared" si="5"/>
        <v>79884.669934739039</v>
      </c>
      <c r="L98" s="32">
        <f t="shared" si="10"/>
        <v>0.66859019301348366</v>
      </c>
      <c r="M98" s="5">
        <f t="shared" si="14"/>
        <v>207888.49599830143</v>
      </c>
      <c r="N98" s="5">
        <f t="shared" si="15"/>
        <v>349252.67327714636</v>
      </c>
      <c r="O98" s="5">
        <f t="shared" si="6"/>
        <v>349252.67327714636</v>
      </c>
      <c r="P98" s="59">
        <f t="shared" si="7"/>
        <v>0.38426690977355354</v>
      </c>
      <c r="Q98" s="59">
        <f t="shared" si="8"/>
        <v>0.22873030343663903</v>
      </c>
      <c r="R98" s="59">
        <f t="shared" si="9"/>
        <v>0.22873030343663903</v>
      </c>
    </row>
    <row r="99" spans="1:18" x14ac:dyDescent="0.25">
      <c r="A99" s="1"/>
      <c r="B99" s="1">
        <v>13</v>
      </c>
      <c r="C99" s="30">
        <f t="shared" si="16"/>
        <v>82195.781547476508</v>
      </c>
      <c r="D99" s="30"/>
      <c r="E99" s="30"/>
      <c r="F99" s="30"/>
      <c r="G99" s="30"/>
      <c r="H99" s="30"/>
      <c r="I99" s="30"/>
      <c r="J99" s="5"/>
      <c r="K99" s="5">
        <f t="shared" si="5"/>
        <v>82195.781547476508</v>
      </c>
      <c r="L99" s="32">
        <f t="shared" si="10"/>
        <v>0.66859019301348366</v>
      </c>
      <c r="M99" s="5">
        <f t="shared" si="14"/>
        <v>207888.49599830143</v>
      </c>
      <c r="N99" s="5">
        <f t="shared" si="15"/>
        <v>349252.67327714636</v>
      </c>
      <c r="O99" s="5">
        <f t="shared" si="6"/>
        <v>349252.67327714636</v>
      </c>
      <c r="P99" s="59">
        <f t="shared" si="7"/>
        <v>0.39538398290277732</v>
      </c>
      <c r="Q99" s="59">
        <f t="shared" si="8"/>
        <v>0.23534760887070083</v>
      </c>
      <c r="R99" s="59">
        <f t="shared" si="9"/>
        <v>0.23534760887070083</v>
      </c>
    </row>
    <row r="100" spans="1:18" x14ac:dyDescent="0.25">
      <c r="A100" s="1">
        <f>$A$38</f>
        <v>2028</v>
      </c>
      <c r="B100" s="1">
        <v>1</v>
      </c>
      <c r="C100" s="30">
        <f t="shared" ref="C100:C112" si="17">IF(ISBLANK(G87),C87*(1+$H$38),G87*(1+$H$38))</f>
        <v>102276.06450000001</v>
      </c>
      <c r="D100" s="30"/>
      <c r="E100" s="30"/>
      <c r="F100" s="30"/>
      <c r="G100" s="30"/>
      <c r="H100" s="30"/>
      <c r="I100" s="30"/>
      <c r="J100" s="5"/>
      <c r="K100" s="5">
        <f t="shared" si="5"/>
        <v>102276.06450000001</v>
      </c>
      <c r="L100" s="32">
        <f t="shared" si="10"/>
        <v>0.66859019301348366</v>
      </c>
      <c r="M100" s="5">
        <f t="shared" si="14"/>
        <v>207888.49599830143</v>
      </c>
      <c r="N100" s="5">
        <f t="shared" si="15"/>
        <v>349252.67327714636</v>
      </c>
      <c r="O100" s="5">
        <f t="shared" si="6"/>
        <v>349252.67327714636</v>
      </c>
      <c r="P100" s="59">
        <f t="shared" si="7"/>
        <v>0.49197558531971708</v>
      </c>
      <c r="Q100" s="59">
        <f t="shared" si="8"/>
        <v>0.29284261030935543</v>
      </c>
      <c r="R100" s="59">
        <f t="shared" si="9"/>
        <v>0.29284261030935543</v>
      </c>
    </row>
    <row r="101" spans="1:18" x14ac:dyDescent="0.25">
      <c r="A101" s="1"/>
      <c r="B101" s="1">
        <v>2</v>
      </c>
      <c r="C101" s="30">
        <f t="shared" si="17"/>
        <v>121334.0721</v>
      </c>
      <c r="D101" s="30"/>
      <c r="E101" s="30"/>
      <c r="F101" s="30"/>
      <c r="G101" s="30"/>
      <c r="H101" s="30"/>
      <c r="I101" s="30"/>
      <c r="J101" s="5"/>
      <c r="K101" s="5">
        <f t="shared" si="5"/>
        <v>121334.0721</v>
      </c>
      <c r="L101" s="32">
        <f t="shared" si="10"/>
        <v>0.66859019301348366</v>
      </c>
      <c r="M101" s="5">
        <f t="shared" si="14"/>
        <v>207888.49599830143</v>
      </c>
      <c r="N101" s="5">
        <f t="shared" si="15"/>
        <v>349252.67327714636</v>
      </c>
      <c r="O101" s="5">
        <f t="shared" si="6"/>
        <v>349252.67327714636</v>
      </c>
      <c r="P101" s="59">
        <f t="shared" si="7"/>
        <v>0.58364976627177767</v>
      </c>
      <c r="Q101" s="59">
        <f t="shared" si="8"/>
        <v>0.34741057516177243</v>
      </c>
      <c r="R101" s="59">
        <f t="shared" si="9"/>
        <v>0.34741057516177243</v>
      </c>
    </row>
    <row r="102" spans="1:18" x14ac:dyDescent="0.25">
      <c r="A102" s="1"/>
      <c r="B102" s="1">
        <v>3</v>
      </c>
      <c r="C102" s="30">
        <f t="shared" si="17"/>
        <v>74882.565600000002</v>
      </c>
      <c r="D102" s="30"/>
      <c r="E102" s="30"/>
      <c r="F102" s="30"/>
      <c r="G102" s="30"/>
      <c r="H102" s="30"/>
      <c r="I102" s="30"/>
      <c r="J102" s="5"/>
      <c r="K102" s="5">
        <f t="shared" si="5"/>
        <v>74882.565600000002</v>
      </c>
      <c r="L102" s="32">
        <f t="shared" si="10"/>
        <v>0.66859019301348366</v>
      </c>
      <c r="M102" s="5">
        <f t="shared" si="14"/>
        <v>207888.49599830143</v>
      </c>
      <c r="N102" s="5">
        <f t="shared" si="15"/>
        <v>349252.67327714636</v>
      </c>
      <c r="O102" s="5">
        <f t="shared" si="6"/>
        <v>349252.67327714636</v>
      </c>
      <c r="P102" s="59">
        <f t="shared" si="7"/>
        <v>0.36020543243822323</v>
      </c>
      <c r="Q102" s="59">
        <f t="shared" si="8"/>
        <v>0.21440799549894241</v>
      </c>
      <c r="R102" s="59">
        <f t="shared" si="9"/>
        <v>0.21440799549894241</v>
      </c>
    </row>
    <row r="103" spans="1:18" x14ac:dyDescent="0.25">
      <c r="A103" s="1"/>
      <c r="B103" s="1">
        <v>4</v>
      </c>
      <c r="C103" s="30">
        <f t="shared" si="17"/>
        <v>46039.877300000007</v>
      </c>
      <c r="D103" s="30"/>
      <c r="E103" s="30"/>
      <c r="F103" s="30"/>
      <c r="G103" s="30"/>
      <c r="H103" s="30"/>
      <c r="I103" s="30"/>
      <c r="J103" s="5"/>
      <c r="K103" s="5">
        <f t="shared" si="5"/>
        <v>46039.877300000007</v>
      </c>
      <c r="L103" s="32">
        <f t="shared" si="10"/>
        <v>0.66859019301348366</v>
      </c>
      <c r="M103" s="5">
        <f t="shared" si="14"/>
        <v>207888.49599830143</v>
      </c>
      <c r="N103" s="5">
        <f t="shared" si="15"/>
        <v>349252.67327714636</v>
      </c>
      <c r="O103" s="5">
        <f t="shared" si="6"/>
        <v>349252.67327714636</v>
      </c>
      <c r="P103" s="59">
        <f t="shared" si="7"/>
        <v>0.2214642858370392</v>
      </c>
      <c r="Q103" s="59">
        <f t="shared" si="8"/>
        <v>0.13182397966490431</v>
      </c>
      <c r="R103" s="59">
        <f t="shared" si="9"/>
        <v>0.13182397966490431</v>
      </c>
    </row>
    <row r="104" spans="1:18" x14ac:dyDescent="0.25">
      <c r="A104" s="1"/>
      <c r="B104" s="1">
        <v>5</v>
      </c>
      <c r="C104" s="30">
        <f t="shared" si="17"/>
        <v>63392.91820330199</v>
      </c>
      <c r="D104" s="30"/>
      <c r="E104" s="30"/>
      <c r="F104" s="30"/>
      <c r="G104" s="30"/>
      <c r="H104" s="30"/>
      <c r="I104" s="30"/>
      <c r="J104" s="5"/>
      <c r="K104" s="5">
        <f t="shared" si="5"/>
        <v>63392.91820330199</v>
      </c>
      <c r="L104" s="32">
        <f t="shared" si="10"/>
        <v>0.66859019301348366</v>
      </c>
      <c r="M104" s="5">
        <f t="shared" si="14"/>
        <v>207888.49599830143</v>
      </c>
      <c r="N104" s="5">
        <f t="shared" si="15"/>
        <v>349252.67327714636</v>
      </c>
      <c r="O104" s="5">
        <f t="shared" si="6"/>
        <v>349252.67327714636</v>
      </c>
      <c r="P104" s="59">
        <f t="shared" si="7"/>
        <v>0.30493711496099307</v>
      </c>
      <c r="Q104" s="59">
        <f t="shared" si="8"/>
        <v>0.1815101874767816</v>
      </c>
      <c r="R104" s="59">
        <f t="shared" si="9"/>
        <v>0.1815101874767816</v>
      </c>
    </row>
    <row r="105" spans="1:18" x14ac:dyDescent="0.25">
      <c r="A105" s="1"/>
      <c r="B105" s="1">
        <v>6</v>
      </c>
      <c r="C105" s="30">
        <f t="shared" si="17"/>
        <v>51345.010721735052</v>
      </c>
      <c r="D105" s="30"/>
      <c r="E105" s="30"/>
      <c r="F105" s="30"/>
      <c r="G105" s="30"/>
      <c r="H105" s="30"/>
      <c r="I105" s="30"/>
      <c r="J105" s="5"/>
      <c r="K105" s="5">
        <f t="shared" si="5"/>
        <v>51345.010721735052</v>
      </c>
      <c r="L105" s="32">
        <f t="shared" si="10"/>
        <v>0.66859019301348366</v>
      </c>
      <c r="M105" s="5">
        <f t="shared" si="14"/>
        <v>207888.49599830143</v>
      </c>
      <c r="N105" s="5">
        <f t="shared" si="15"/>
        <v>349252.67327714636</v>
      </c>
      <c r="O105" s="5">
        <f t="shared" si="6"/>
        <v>349252.67327714636</v>
      </c>
      <c r="P105" s="59">
        <f t="shared" si="7"/>
        <v>0.2469834151965512</v>
      </c>
      <c r="Q105" s="59">
        <f t="shared" si="8"/>
        <v>0.14701393761699477</v>
      </c>
      <c r="R105" s="59">
        <f t="shared" si="9"/>
        <v>0.14701393761699477</v>
      </c>
    </row>
    <row r="106" spans="1:18" x14ac:dyDescent="0.25">
      <c r="A106" s="1"/>
      <c r="B106" s="1">
        <v>7</v>
      </c>
      <c r="C106" s="30">
        <f t="shared" si="17"/>
        <v>87668.479779312576</v>
      </c>
      <c r="D106" s="30"/>
      <c r="E106" s="30"/>
      <c r="F106" s="30"/>
      <c r="G106" s="30"/>
      <c r="H106" s="30"/>
      <c r="I106" s="30"/>
      <c r="J106" s="5"/>
      <c r="K106" s="5">
        <f t="shared" si="5"/>
        <v>87668.479779312576</v>
      </c>
      <c r="L106" s="32">
        <f t="shared" si="10"/>
        <v>0.66859019301348366</v>
      </c>
      <c r="M106" s="5">
        <f t="shared" si="14"/>
        <v>207888.49599830143</v>
      </c>
      <c r="N106" s="5">
        <f t="shared" si="15"/>
        <v>349252.67327714636</v>
      </c>
      <c r="O106" s="5">
        <f t="shared" si="6"/>
        <v>349252.67327714636</v>
      </c>
      <c r="P106" s="59">
        <f t="shared" si="7"/>
        <v>0.42170914440609009</v>
      </c>
      <c r="Q106" s="59">
        <f t="shared" si="8"/>
        <v>0.25101734786076796</v>
      </c>
      <c r="R106" s="59">
        <f t="shared" si="9"/>
        <v>0.25101734786076796</v>
      </c>
    </row>
    <row r="107" spans="1:18" x14ac:dyDescent="0.25">
      <c r="A107" s="1"/>
      <c r="B107" s="1">
        <v>8</v>
      </c>
      <c r="C107" s="30">
        <f t="shared" si="17"/>
        <v>99623.583303144274</v>
      </c>
      <c r="D107" s="30"/>
      <c r="E107" s="30"/>
      <c r="F107" s="30"/>
      <c r="G107" s="30"/>
      <c r="H107" s="30"/>
      <c r="I107" s="30"/>
      <c r="J107" s="5"/>
      <c r="K107" s="5">
        <f t="shared" si="5"/>
        <v>99623.583303144274</v>
      </c>
      <c r="L107" s="32">
        <f t="shared" si="10"/>
        <v>0.66859019301348366</v>
      </c>
      <c r="M107" s="5">
        <f t="shared" si="14"/>
        <v>207888.49599830143</v>
      </c>
      <c r="N107" s="5">
        <f t="shared" si="15"/>
        <v>349252.67327714636</v>
      </c>
      <c r="O107" s="5">
        <f t="shared" si="6"/>
        <v>349252.67327714636</v>
      </c>
      <c r="P107" s="59">
        <f t="shared" si="7"/>
        <v>0.47921643198553066</v>
      </c>
      <c r="Q107" s="59">
        <f t="shared" si="8"/>
        <v>0.28524787618186354</v>
      </c>
      <c r="R107" s="59">
        <f t="shared" si="9"/>
        <v>0.28524787618186354</v>
      </c>
    </row>
    <row r="108" spans="1:18" x14ac:dyDescent="0.25">
      <c r="A108" s="1"/>
      <c r="B108" s="1">
        <v>9</v>
      </c>
      <c r="C108" s="30">
        <f t="shared" si="17"/>
        <v>148359.3374868703</v>
      </c>
      <c r="D108" s="30"/>
      <c r="E108" s="30"/>
      <c r="F108" s="30"/>
      <c r="G108" s="30"/>
      <c r="H108" s="30"/>
      <c r="I108" s="30"/>
      <c r="J108" s="5"/>
      <c r="K108" s="5">
        <f t="shared" si="5"/>
        <v>148359.3374868703</v>
      </c>
      <c r="L108" s="32">
        <f t="shared" si="10"/>
        <v>0.66859019301348366</v>
      </c>
      <c r="M108" s="5">
        <f t="shared" si="14"/>
        <v>207888.49599830143</v>
      </c>
      <c r="N108" s="5">
        <f t="shared" si="15"/>
        <v>349252.67327714636</v>
      </c>
      <c r="O108" s="5">
        <f t="shared" si="6"/>
        <v>349252.67327714636</v>
      </c>
      <c r="P108" s="59">
        <f t="shared" si="7"/>
        <v>0.71364861617009567</v>
      </c>
      <c r="Q108" s="59">
        <f t="shared" si="8"/>
        <v>0.42479084295839037</v>
      </c>
      <c r="R108" s="59">
        <f t="shared" si="9"/>
        <v>0.42479084295839037</v>
      </c>
    </row>
    <row r="109" spans="1:18" x14ac:dyDescent="0.25">
      <c r="A109" s="1"/>
      <c r="B109" s="1">
        <v>10</v>
      </c>
      <c r="C109" s="30">
        <f t="shared" si="17"/>
        <v>164018.78424998699</v>
      </c>
      <c r="D109" s="30"/>
      <c r="E109" s="30"/>
      <c r="F109" s="30"/>
      <c r="G109" s="30"/>
      <c r="H109" s="30"/>
      <c r="I109" s="30"/>
      <c r="J109" s="5"/>
      <c r="K109" s="5">
        <f t="shared" si="5"/>
        <v>164018.78424998699</v>
      </c>
      <c r="L109" s="32">
        <f t="shared" si="10"/>
        <v>0.66859019301348366</v>
      </c>
      <c r="M109" s="5">
        <f t="shared" si="14"/>
        <v>207888.49599830143</v>
      </c>
      <c r="N109" s="5">
        <f t="shared" si="15"/>
        <v>349252.67327714636</v>
      </c>
      <c r="O109" s="5">
        <f t="shared" si="6"/>
        <v>349252.67327714636</v>
      </c>
      <c r="P109" s="59">
        <f t="shared" si="7"/>
        <v>0.78897479854453856</v>
      </c>
      <c r="Q109" s="59">
        <f t="shared" si="8"/>
        <v>0.4696278562765111</v>
      </c>
      <c r="R109" s="59">
        <f t="shared" si="9"/>
        <v>0.4696278562765111</v>
      </c>
    </row>
    <row r="110" spans="1:18" x14ac:dyDescent="0.25">
      <c r="A110" s="1"/>
      <c r="B110" s="1">
        <v>11</v>
      </c>
      <c r="C110" s="30">
        <f t="shared" si="17"/>
        <v>99406.71510717347</v>
      </c>
      <c r="D110" s="30"/>
      <c r="E110" s="30"/>
      <c r="F110" s="30"/>
      <c r="G110" s="30"/>
      <c r="H110" s="30"/>
      <c r="I110" s="30"/>
      <c r="J110" s="5"/>
      <c r="K110" s="5">
        <f t="shared" si="5"/>
        <v>99406.71510717347</v>
      </c>
      <c r="L110" s="32">
        <f t="shared" si="10"/>
        <v>0.66859019301348366</v>
      </c>
      <c r="M110" s="5">
        <f t="shared" si="14"/>
        <v>207888.49599830143</v>
      </c>
      <c r="N110" s="5">
        <f t="shared" si="15"/>
        <v>349252.67327714636</v>
      </c>
      <c r="O110" s="5">
        <f t="shared" si="6"/>
        <v>349252.67327714636</v>
      </c>
      <c r="P110" s="59">
        <f t="shared" si="7"/>
        <v>0.47817323719531685</v>
      </c>
      <c r="Q110" s="59">
        <f t="shared" si="8"/>
        <v>0.28462692690197433</v>
      </c>
      <c r="R110" s="59">
        <f t="shared" si="9"/>
        <v>0.28462692690197433</v>
      </c>
    </row>
    <row r="111" spans="1:18" x14ac:dyDescent="0.25">
      <c r="A111" s="1"/>
      <c r="B111" s="1">
        <v>12</v>
      </c>
      <c r="C111" s="30">
        <f t="shared" si="17"/>
        <v>79884.669934739039</v>
      </c>
      <c r="D111" s="30"/>
      <c r="E111" s="30"/>
      <c r="F111" s="30"/>
      <c r="G111" s="30"/>
      <c r="H111" s="30"/>
      <c r="I111" s="30"/>
      <c r="J111" s="5"/>
      <c r="K111" s="5">
        <f t="shared" si="5"/>
        <v>79884.669934739039</v>
      </c>
      <c r="L111" s="32">
        <f t="shared" si="10"/>
        <v>0.66859019301348366</v>
      </c>
      <c r="M111" s="5">
        <f t="shared" si="14"/>
        <v>207888.49599830143</v>
      </c>
      <c r="N111" s="5">
        <f t="shared" si="15"/>
        <v>349252.67327714636</v>
      </c>
      <c r="O111" s="5">
        <f t="shared" si="6"/>
        <v>349252.67327714636</v>
      </c>
      <c r="P111" s="59">
        <f t="shared" si="7"/>
        <v>0.38426690977355354</v>
      </c>
      <c r="Q111" s="59">
        <f t="shared" si="8"/>
        <v>0.22873030343663903</v>
      </c>
      <c r="R111" s="59">
        <f t="shared" si="9"/>
        <v>0.22873030343663903</v>
      </c>
    </row>
    <row r="112" spans="1:18" x14ac:dyDescent="0.25">
      <c r="A112" s="1"/>
      <c r="B112" s="1">
        <v>13</v>
      </c>
      <c r="C112" s="30">
        <f t="shared" si="17"/>
        <v>82195.781547476508</v>
      </c>
      <c r="D112" s="30"/>
      <c r="E112" s="30"/>
      <c r="F112" s="30"/>
      <c r="G112" s="30"/>
      <c r="H112" s="30"/>
      <c r="I112" s="30"/>
      <c r="J112" s="5"/>
      <c r="K112" s="5">
        <f t="shared" si="5"/>
        <v>82195.781547476508</v>
      </c>
      <c r="L112" s="32">
        <f t="shared" si="10"/>
        <v>0.66859019301348366</v>
      </c>
      <c r="M112" s="5">
        <f t="shared" si="14"/>
        <v>207888.49599830143</v>
      </c>
      <c r="N112" s="5">
        <f t="shared" si="15"/>
        <v>349252.67327714636</v>
      </c>
      <c r="O112" s="5">
        <f t="shared" si="6"/>
        <v>349252.67327714636</v>
      </c>
      <c r="P112" s="59">
        <f t="shared" si="7"/>
        <v>0.39538398290277732</v>
      </c>
      <c r="Q112" s="59">
        <f t="shared" si="8"/>
        <v>0.23534760887070083</v>
      </c>
      <c r="R112" s="59">
        <f t="shared" si="9"/>
        <v>0.23534760887070083</v>
      </c>
    </row>
  </sheetData>
  <sheetProtection algorithmName="SHA-512" hashValue="aaUFkMkbkIKN9z4BUUwM3iyO1MpIlS3FMcwSCyFRkeANckLU70xaRQOj2EV5ml8oL0EivFBhUw22M/ugffsj8A==" saltValue="WfgsmTI7TakHIHkYpyHG6g==" spinCount="100000" sheet="1" formatCells="0" formatColumns="0" formatRows="0" insertColumns="0" insertRows="0"/>
  <pageMargins left="0.7" right="0.7" top="0.75" bottom="0.75" header="0.3" footer="0.3"/>
  <pageSetup scale="4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A540-7A8A-42A2-979E-9A4E6C491682}">
  <sheetPr>
    <outlinePr summaryBelow="0"/>
    <pageSetUpPr autoPageBreaks="0"/>
  </sheetPr>
  <dimension ref="A1:N238"/>
  <sheetViews>
    <sheetView topLeftCell="A193" workbookViewId="0">
      <selection activeCell="G236" sqref="G236"/>
    </sheetView>
  </sheetViews>
  <sheetFormatPr defaultRowHeight="12.75" customHeight="1" x14ac:dyDescent="0.25"/>
  <cols>
    <col min="1" max="1" width="40.140625" style="33" bestFit="1" customWidth="1"/>
    <col min="2" max="2" width="30.140625" style="33" bestFit="1" customWidth="1"/>
    <col min="3" max="3" width="11" style="33" bestFit="1" customWidth="1"/>
    <col min="4" max="5" width="8.140625" style="33" bestFit="1" customWidth="1"/>
    <col min="6" max="6" width="10.7109375" style="33" customWidth="1"/>
    <col min="7" max="8" width="10.7109375" style="77" customWidth="1"/>
    <col min="9" max="14" width="10.7109375" style="33" customWidth="1"/>
    <col min="15" max="256" width="6.85546875" style="33" customWidth="1"/>
    <col min="257" max="257" width="40.140625" style="33" bestFit="1" customWidth="1"/>
    <col min="258" max="258" width="30.140625" style="33" bestFit="1" customWidth="1"/>
    <col min="259" max="259" width="11" style="33" bestFit="1" customWidth="1"/>
    <col min="260" max="261" width="8.140625" style="33" bestFit="1" customWidth="1"/>
    <col min="262" max="270" width="10.7109375" style="33" customWidth="1"/>
    <col min="271" max="512" width="6.85546875" style="33" customWidth="1"/>
    <col min="513" max="513" width="40.140625" style="33" bestFit="1" customWidth="1"/>
    <col min="514" max="514" width="30.140625" style="33" bestFit="1" customWidth="1"/>
    <col min="515" max="515" width="11" style="33" bestFit="1" customWidth="1"/>
    <col min="516" max="517" width="8.140625" style="33" bestFit="1" customWidth="1"/>
    <col min="518" max="526" width="10.7109375" style="33" customWidth="1"/>
    <col min="527" max="768" width="6.85546875" style="33" customWidth="1"/>
    <col min="769" max="769" width="40.140625" style="33" bestFit="1" customWidth="1"/>
    <col min="770" max="770" width="30.140625" style="33" bestFit="1" customWidth="1"/>
    <col min="771" max="771" width="11" style="33" bestFit="1" customWidth="1"/>
    <col min="772" max="773" width="8.140625" style="33" bestFit="1" customWidth="1"/>
    <col min="774" max="782" width="10.7109375" style="33" customWidth="1"/>
    <col min="783" max="1024" width="6.85546875" style="33" customWidth="1"/>
    <col min="1025" max="1025" width="40.140625" style="33" bestFit="1" customWidth="1"/>
    <col min="1026" max="1026" width="30.140625" style="33" bestFit="1" customWidth="1"/>
    <col min="1027" max="1027" width="11" style="33" bestFit="1" customWidth="1"/>
    <col min="1028" max="1029" width="8.140625" style="33" bestFit="1" customWidth="1"/>
    <col min="1030" max="1038" width="10.7109375" style="33" customWidth="1"/>
    <col min="1039" max="1280" width="6.85546875" style="33" customWidth="1"/>
    <col min="1281" max="1281" width="40.140625" style="33" bestFit="1" customWidth="1"/>
    <col min="1282" max="1282" width="30.140625" style="33" bestFit="1" customWidth="1"/>
    <col min="1283" max="1283" width="11" style="33" bestFit="1" customWidth="1"/>
    <col min="1284" max="1285" width="8.140625" style="33" bestFit="1" customWidth="1"/>
    <col min="1286" max="1294" width="10.7109375" style="33" customWidth="1"/>
    <col min="1295" max="1536" width="6.85546875" style="33" customWidth="1"/>
    <col min="1537" max="1537" width="40.140625" style="33" bestFit="1" customWidth="1"/>
    <col min="1538" max="1538" width="30.140625" style="33" bestFit="1" customWidth="1"/>
    <col min="1539" max="1539" width="11" style="33" bestFit="1" customWidth="1"/>
    <col min="1540" max="1541" width="8.140625" style="33" bestFit="1" customWidth="1"/>
    <col min="1542" max="1550" width="10.7109375" style="33" customWidth="1"/>
    <col min="1551" max="1792" width="6.85546875" style="33" customWidth="1"/>
    <col min="1793" max="1793" width="40.140625" style="33" bestFit="1" customWidth="1"/>
    <col min="1794" max="1794" width="30.140625" style="33" bestFit="1" customWidth="1"/>
    <col min="1795" max="1795" width="11" style="33" bestFit="1" customWidth="1"/>
    <col min="1796" max="1797" width="8.140625" style="33" bestFit="1" customWidth="1"/>
    <col min="1798" max="1806" width="10.7109375" style="33" customWidth="1"/>
    <col min="1807" max="2048" width="6.85546875" style="33" customWidth="1"/>
    <col min="2049" max="2049" width="40.140625" style="33" bestFit="1" customWidth="1"/>
    <col min="2050" max="2050" width="30.140625" style="33" bestFit="1" customWidth="1"/>
    <col min="2051" max="2051" width="11" style="33" bestFit="1" customWidth="1"/>
    <col min="2052" max="2053" width="8.140625" style="33" bestFit="1" customWidth="1"/>
    <col min="2054" max="2062" width="10.7109375" style="33" customWidth="1"/>
    <col min="2063" max="2304" width="6.85546875" style="33" customWidth="1"/>
    <col min="2305" max="2305" width="40.140625" style="33" bestFit="1" customWidth="1"/>
    <col min="2306" max="2306" width="30.140625" style="33" bestFit="1" customWidth="1"/>
    <col min="2307" max="2307" width="11" style="33" bestFit="1" customWidth="1"/>
    <col min="2308" max="2309" width="8.140625" style="33" bestFit="1" customWidth="1"/>
    <col min="2310" max="2318" width="10.7109375" style="33" customWidth="1"/>
    <col min="2319" max="2560" width="6.85546875" style="33" customWidth="1"/>
    <col min="2561" max="2561" width="40.140625" style="33" bestFit="1" customWidth="1"/>
    <col min="2562" max="2562" width="30.140625" style="33" bestFit="1" customWidth="1"/>
    <col min="2563" max="2563" width="11" style="33" bestFit="1" customWidth="1"/>
    <col min="2564" max="2565" width="8.140625" style="33" bestFit="1" customWidth="1"/>
    <col min="2566" max="2574" width="10.7109375" style="33" customWidth="1"/>
    <col min="2575" max="2816" width="6.85546875" style="33" customWidth="1"/>
    <col min="2817" max="2817" width="40.140625" style="33" bestFit="1" customWidth="1"/>
    <col min="2818" max="2818" width="30.140625" style="33" bestFit="1" customWidth="1"/>
    <col min="2819" max="2819" width="11" style="33" bestFit="1" customWidth="1"/>
    <col min="2820" max="2821" width="8.140625" style="33" bestFit="1" customWidth="1"/>
    <col min="2822" max="2830" width="10.7109375" style="33" customWidth="1"/>
    <col min="2831" max="3072" width="6.85546875" style="33" customWidth="1"/>
    <col min="3073" max="3073" width="40.140625" style="33" bestFit="1" customWidth="1"/>
    <col min="3074" max="3074" width="30.140625" style="33" bestFit="1" customWidth="1"/>
    <col min="3075" max="3075" width="11" style="33" bestFit="1" customWidth="1"/>
    <col min="3076" max="3077" width="8.140625" style="33" bestFit="1" customWidth="1"/>
    <col min="3078" max="3086" width="10.7109375" style="33" customWidth="1"/>
    <col min="3087" max="3328" width="6.85546875" style="33" customWidth="1"/>
    <col min="3329" max="3329" width="40.140625" style="33" bestFit="1" customWidth="1"/>
    <col min="3330" max="3330" width="30.140625" style="33" bestFit="1" customWidth="1"/>
    <col min="3331" max="3331" width="11" style="33" bestFit="1" customWidth="1"/>
    <col min="3332" max="3333" width="8.140625" style="33" bestFit="1" customWidth="1"/>
    <col min="3334" max="3342" width="10.7109375" style="33" customWidth="1"/>
    <col min="3343" max="3584" width="6.85546875" style="33" customWidth="1"/>
    <col min="3585" max="3585" width="40.140625" style="33" bestFit="1" customWidth="1"/>
    <col min="3586" max="3586" width="30.140625" style="33" bestFit="1" customWidth="1"/>
    <col min="3587" max="3587" width="11" style="33" bestFit="1" customWidth="1"/>
    <col min="3588" max="3589" width="8.140625" style="33" bestFit="1" customWidth="1"/>
    <col min="3590" max="3598" width="10.7109375" style="33" customWidth="1"/>
    <col min="3599" max="3840" width="6.85546875" style="33" customWidth="1"/>
    <col min="3841" max="3841" width="40.140625" style="33" bestFit="1" customWidth="1"/>
    <col min="3842" max="3842" width="30.140625" style="33" bestFit="1" customWidth="1"/>
    <col min="3843" max="3843" width="11" style="33" bestFit="1" customWidth="1"/>
    <col min="3844" max="3845" width="8.140625" style="33" bestFit="1" customWidth="1"/>
    <col min="3846" max="3854" width="10.7109375" style="33" customWidth="1"/>
    <col min="3855" max="4096" width="6.85546875" style="33" customWidth="1"/>
    <col min="4097" max="4097" width="40.140625" style="33" bestFit="1" customWidth="1"/>
    <col min="4098" max="4098" width="30.140625" style="33" bestFit="1" customWidth="1"/>
    <col min="4099" max="4099" width="11" style="33" bestFit="1" customWidth="1"/>
    <col min="4100" max="4101" width="8.140625" style="33" bestFit="1" customWidth="1"/>
    <col min="4102" max="4110" width="10.7109375" style="33" customWidth="1"/>
    <col min="4111" max="4352" width="6.85546875" style="33" customWidth="1"/>
    <col min="4353" max="4353" width="40.140625" style="33" bestFit="1" customWidth="1"/>
    <col min="4354" max="4354" width="30.140625" style="33" bestFit="1" customWidth="1"/>
    <col min="4355" max="4355" width="11" style="33" bestFit="1" customWidth="1"/>
    <col min="4356" max="4357" width="8.140625" style="33" bestFit="1" customWidth="1"/>
    <col min="4358" max="4366" width="10.7109375" style="33" customWidth="1"/>
    <col min="4367" max="4608" width="6.85546875" style="33" customWidth="1"/>
    <col min="4609" max="4609" width="40.140625" style="33" bestFit="1" customWidth="1"/>
    <col min="4610" max="4610" width="30.140625" style="33" bestFit="1" customWidth="1"/>
    <col min="4611" max="4611" width="11" style="33" bestFit="1" customWidth="1"/>
    <col min="4612" max="4613" width="8.140625" style="33" bestFit="1" customWidth="1"/>
    <col min="4614" max="4622" width="10.7109375" style="33" customWidth="1"/>
    <col min="4623" max="4864" width="6.85546875" style="33" customWidth="1"/>
    <col min="4865" max="4865" width="40.140625" style="33" bestFit="1" customWidth="1"/>
    <col min="4866" max="4866" width="30.140625" style="33" bestFit="1" customWidth="1"/>
    <col min="4867" max="4867" width="11" style="33" bestFit="1" customWidth="1"/>
    <col min="4868" max="4869" width="8.140625" style="33" bestFit="1" customWidth="1"/>
    <col min="4870" max="4878" width="10.7109375" style="33" customWidth="1"/>
    <col min="4879" max="5120" width="6.85546875" style="33" customWidth="1"/>
    <col min="5121" max="5121" width="40.140625" style="33" bestFit="1" customWidth="1"/>
    <col min="5122" max="5122" width="30.140625" style="33" bestFit="1" customWidth="1"/>
    <col min="5123" max="5123" width="11" style="33" bestFit="1" customWidth="1"/>
    <col min="5124" max="5125" width="8.140625" style="33" bestFit="1" customWidth="1"/>
    <col min="5126" max="5134" width="10.7109375" style="33" customWidth="1"/>
    <col min="5135" max="5376" width="6.85546875" style="33" customWidth="1"/>
    <col min="5377" max="5377" width="40.140625" style="33" bestFit="1" customWidth="1"/>
    <col min="5378" max="5378" width="30.140625" style="33" bestFit="1" customWidth="1"/>
    <col min="5379" max="5379" width="11" style="33" bestFit="1" customWidth="1"/>
    <col min="5380" max="5381" width="8.140625" style="33" bestFit="1" customWidth="1"/>
    <col min="5382" max="5390" width="10.7109375" style="33" customWidth="1"/>
    <col min="5391" max="5632" width="6.85546875" style="33" customWidth="1"/>
    <col min="5633" max="5633" width="40.140625" style="33" bestFit="1" customWidth="1"/>
    <col min="5634" max="5634" width="30.140625" style="33" bestFit="1" customWidth="1"/>
    <col min="5635" max="5635" width="11" style="33" bestFit="1" customWidth="1"/>
    <col min="5636" max="5637" width="8.140625" style="33" bestFit="1" customWidth="1"/>
    <col min="5638" max="5646" width="10.7109375" style="33" customWidth="1"/>
    <col min="5647" max="5888" width="6.85546875" style="33" customWidth="1"/>
    <col min="5889" max="5889" width="40.140625" style="33" bestFit="1" customWidth="1"/>
    <col min="5890" max="5890" width="30.140625" style="33" bestFit="1" customWidth="1"/>
    <col min="5891" max="5891" width="11" style="33" bestFit="1" customWidth="1"/>
    <col min="5892" max="5893" width="8.140625" style="33" bestFit="1" customWidth="1"/>
    <col min="5894" max="5902" width="10.7109375" style="33" customWidth="1"/>
    <col min="5903" max="6144" width="6.85546875" style="33" customWidth="1"/>
    <col min="6145" max="6145" width="40.140625" style="33" bestFit="1" customWidth="1"/>
    <col min="6146" max="6146" width="30.140625" style="33" bestFit="1" customWidth="1"/>
    <col min="6147" max="6147" width="11" style="33" bestFit="1" customWidth="1"/>
    <col min="6148" max="6149" width="8.140625" style="33" bestFit="1" customWidth="1"/>
    <col min="6150" max="6158" width="10.7109375" style="33" customWidth="1"/>
    <col min="6159" max="6400" width="6.85546875" style="33" customWidth="1"/>
    <col min="6401" max="6401" width="40.140625" style="33" bestFit="1" customWidth="1"/>
    <col min="6402" max="6402" width="30.140625" style="33" bestFit="1" customWidth="1"/>
    <col min="6403" max="6403" width="11" style="33" bestFit="1" customWidth="1"/>
    <col min="6404" max="6405" width="8.140625" style="33" bestFit="1" customWidth="1"/>
    <col min="6406" max="6414" width="10.7109375" style="33" customWidth="1"/>
    <col min="6415" max="6656" width="6.85546875" style="33" customWidth="1"/>
    <col min="6657" max="6657" width="40.140625" style="33" bestFit="1" customWidth="1"/>
    <col min="6658" max="6658" width="30.140625" style="33" bestFit="1" customWidth="1"/>
    <col min="6659" max="6659" width="11" style="33" bestFit="1" customWidth="1"/>
    <col min="6660" max="6661" width="8.140625" style="33" bestFit="1" customWidth="1"/>
    <col min="6662" max="6670" width="10.7109375" style="33" customWidth="1"/>
    <col min="6671" max="6912" width="6.85546875" style="33" customWidth="1"/>
    <col min="6913" max="6913" width="40.140625" style="33" bestFit="1" customWidth="1"/>
    <col min="6914" max="6914" width="30.140625" style="33" bestFit="1" customWidth="1"/>
    <col min="6915" max="6915" width="11" style="33" bestFit="1" customWidth="1"/>
    <col min="6916" max="6917" width="8.140625" style="33" bestFit="1" customWidth="1"/>
    <col min="6918" max="6926" width="10.7109375" style="33" customWidth="1"/>
    <col min="6927" max="7168" width="6.85546875" style="33" customWidth="1"/>
    <col min="7169" max="7169" width="40.140625" style="33" bestFit="1" customWidth="1"/>
    <col min="7170" max="7170" width="30.140625" style="33" bestFit="1" customWidth="1"/>
    <col min="7171" max="7171" width="11" style="33" bestFit="1" customWidth="1"/>
    <col min="7172" max="7173" width="8.140625" style="33" bestFit="1" customWidth="1"/>
    <col min="7174" max="7182" width="10.7109375" style="33" customWidth="1"/>
    <col min="7183" max="7424" width="6.85546875" style="33" customWidth="1"/>
    <col min="7425" max="7425" width="40.140625" style="33" bestFit="1" customWidth="1"/>
    <col min="7426" max="7426" width="30.140625" style="33" bestFit="1" customWidth="1"/>
    <col min="7427" max="7427" width="11" style="33" bestFit="1" customWidth="1"/>
    <col min="7428" max="7429" width="8.140625" style="33" bestFit="1" customWidth="1"/>
    <col min="7430" max="7438" width="10.7109375" style="33" customWidth="1"/>
    <col min="7439" max="7680" width="6.85546875" style="33" customWidth="1"/>
    <col min="7681" max="7681" width="40.140625" style="33" bestFit="1" customWidth="1"/>
    <col min="7682" max="7682" width="30.140625" style="33" bestFit="1" customWidth="1"/>
    <col min="7683" max="7683" width="11" style="33" bestFit="1" customWidth="1"/>
    <col min="7684" max="7685" width="8.140625" style="33" bestFit="1" customWidth="1"/>
    <col min="7686" max="7694" width="10.7109375" style="33" customWidth="1"/>
    <col min="7695" max="7936" width="6.85546875" style="33" customWidth="1"/>
    <col min="7937" max="7937" width="40.140625" style="33" bestFit="1" customWidth="1"/>
    <col min="7938" max="7938" width="30.140625" style="33" bestFit="1" customWidth="1"/>
    <col min="7939" max="7939" width="11" style="33" bestFit="1" customWidth="1"/>
    <col min="7940" max="7941" width="8.140625" style="33" bestFit="1" customWidth="1"/>
    <col min="7942" max="7950" width="10.7109375" style="33" customWidth="1"/>
    <col min="7951" max="8192" width="6.85546875" style="33" customWidth="1"/>
    <col min="8193" max="8193" width="40.140625" style="33" bestFit="1" customWidth="1"/>
    <col min="8194" max="8194" width="30.140625" style="33" bestFit="1" customWidth="1"/>
    <col min="8195" max="8195" width="11" style="33" bestFit="1" customWidth="1"/>
    <col min="8196" max="8197" width="8.140625" style="33" bestFit="1" customWidth="1"/>
    <col min="8198" max="8206" width="10.7109375" style="33" customWidth="1"/>
    <col min="8207" max="8448" width="6.85546875" style="33" customWidth="1"/>
    <col min="8449" max="8449" width="40.140625" style="33" bestFit="1" customWidth="1"/>
    <col min="8450" max="8450" width="30.140625" style="33" bestFit="1" customWidth="1"/>
    <col min="8451" max="8451" width="11" style="33" bestFit="1" customWidth="1"/>
    <col min="8452" max="8453" width="8.140625" style="33" bestFit="1" customWidth="1"/>
    <col min="8454" max="8462" width="10.7109375" style="33" customWidth="1"/>
    <col min="8463" max="8704" width="6.85546875" style="33" customWidth="1"/>
    <col min="8705" max="8705" width="40.140625" style="33" bestFit="1" customWidth="1"/>
    <col min="8706" max="8706" width="30.140625" style="33" bestFit="1" customWidth="1"/>
    <col min="8707" max="8707" width="11" style="33" bestFit="1" customWidth="1"/>
    <col min="8708" max="8709" width="8.140625" style="33" bestFit="1" customWidth="1"/>
    <col min="8710" max="8718" width="10.7109375" style="33" customWidth="1"/>
    <col min="8719" max="8960" width="6.85546875" style="33" customWidth="1"/>
    <col min="8961" max="8961" width="40.140625" style="33" bestFit="1" customWidth="1"/>
    <col min="8962" max="8962" width="30.140625" style="33" bestFit="1" customWidth="1"/>
    <col min="8963" max="8963" width="11" style="33" bestFit="1" customWidth="1"/>
    <col min="8964" max="8965" width="8.140625" style="33" bestFit="1" customWidth="1"/>
    <col min="8966" max="8974" width="10.7109375" style="33" customWidth="1"/>
    <col min="8975" max="9216" width="6.85546875" style="33" customWidth="1"/>
    <col min="9217" max="9217" width="40.140625" style="33" bestFit="1" customWidth="1"/>
    <col min="9218" max="9218" width="30.140625" style="33" bestFit="1" customWidth="1"/>
    <col min="9219" max="9219" width="11" style="33" bestFit="1" customWidth="1"/>
    <col min="9220" max="9221" width="8.140625" style="33" bestFit="1" customWidth="1"/>
    <col min="9222" max="9230" width="10.7109375" style="33" customWidth="1"/>
    <col min="9231" max="9472" width="6.85546875" style="33" customWidth="1"/>
    <col min="9473" max="9473" width="40.140625" style="33" bestFit="1" customWidth="1"/>
    <col min="9474" max="9474" width="30.140625" style="33" bestFit="1" customWidth="1"/>
    <col min="9475" max="9475" width="11" style="33" bestFit="1" customWidth="1"/>
    <col min="9476" max="9477" width="8.140625" style="33" bestFit="1" customWidth="1"/>
    <col min="9478" max="9486" width="10.7109375" style="33" customWidth="1"/>
    <col min="9487" max="9728" width="6.85546875" style="33" customWidth="1"/>
    <col min="9729" max="9729" width="40.140625" style="33" bestFit="1" customWidth="1"/>
    <col min="9730" max="9730" width="30.140625" style="33" bestFit="1" customWidth="1"/>
    <col min="9731" max="9731" width="11" style="33" bestFit="1" customWidth="1"/>
    <col min="9732" max="9733" width="8.140625" style="33" bestFit="1" customWidth="1"/>
    <col min="9734" max="9742" width="10.7109375" style="33" customWidth="1"/>
    <col min="9743" max="9984" width="6.85546875" style="33" customWidth="1"/>
    <col min="9985" max="9985" width="40.140625" style="33" bestFit="1" customWidth="1"/>
    <col min="9986" max="9986" width="30.140625" style="33" bestFit="1" customWidth="1"/>
    <col min="9987" max="9987" width="11" style="33" bestFit="1" customWidth="1"/>
    <col min="9988" max="9989" width="8.140625" style="33" bestFit="1" customWidth="1"/>
    <col min="9990" max="9998" width="10.7109375" style="33" customWidth="1"/>
    <col min="9999" max="10240" width="6.85546875" style="33" customWidth="1"/>
    <col min="10241" max="10241" width="40.140625" style="33" bestFit="1" customWidth="1"/>
    <col min="10242" max="10242" width="30.140625" style="33" bestFit="1" customWidth="1"/>
    <col min="10243" max="10243" width="11" style="33" bestFit="1" customWidth="1"/>
    <col min="10244" max="10245" width="8.140625" style="33" bestFit="1" customWidth="1"/>
    <col min="10246" max="10254" width="10.7109375" style="33" customWidth="1"/>
    <col min="10255" max="10496" width="6.85546875" style="33" customWidth="1"/>
    <col min="10497" max="10497" width="40.140625" style="33" bestFit="1" customWidth="1"/>
    <col min="10498" max="10498" width="30.140625" style="33" bestFit="1" customWidth="1"/>
    <col min="10499" max="10499" width="11" style="33" bestFit="1" customWidth="1"/>
    <col min="10500" max="10501" width="8.140625" style="33" bestFit="1" customWidth="1"/>
    <col min="10502" max="10510" width="10.7109375" style="33" customWidth="1"/>
    <col min="10511" max="10752" width="6.85546875" style="33" customWidth="1"/>
    <col min="10753" max="10753" width="40.140625" style="33" bestFit="1" customWidth="1"/>
    <col min="10754" max="10754" width="30.140625" style="33" bestFit="1" customWidth="1"/>
    <col min="10755" max="10755" width="11" style="33" bestFit="1" customWidth="1"/>
    <col min="10756" max="10757" width="8.140625" style="33" bestFit="1" customWidth="1"/>
    <col min="10758" max="10766" width="10.7109375" style="33" customWidth="1"/>
    <col min="10767" max="11008" width="6.85546875" style="33" customWidth="1"/>
    <col min="11009" max="11009" width="40.140625" style="33" bestFit="1" customWidth="1"/>
    <col min="11010" max="11010" width="30.140625" style="33" bestFit="1" customWidth="1"/>
    <col min="11011" max="11011" width="11" style="33" bestFit="1" customWidth="1"/>
    <col min="11012" max="11013" width="8.140625" style="33" bestFit="1" customWidth="1"/>
    <col min="11014" max="11022" width="10.7109375" style="33" customWidth="1"/>
    <col min="11023" max="11264" width="6.85546875" style="33" customWidth="1"/>
    <col min="11265" max="11265" width="40.140625" style="33" bestFit="1" customWidth="1"/>
    <col min="11266" max="11266" width="30.140625" style="33" bestFit="1" customWidth="1"/>
    <col min="11267" max="11267" width="11" style="33" bestFit="1" customWidth="1"/>
    <col min="11268" max="11269" width="8.140625" style="33" bestFit="1" customWidth="1"/>
    <col min="11270" max="11278" width="10.7109375" style="33" customWidth="1"/>
    <col min="11279" max="11520" width="6.85546875" style="33" customWidth="1"/>
    <col min="11521" max="11521" width="40.140625" style="33" bestFit="1" customWidth="1"/>
    <col min="11522" max="11522" width="30.140625" style="33" bestFit="1" customWidth="1"/>
    <col min="11523" max="11523" width="11" style="33" bestFit="1" customWidth="1"/>
    <col min="11524" max="11525" width="8.140625" style="33" bestFit="1" customWidth="1"/>
    <col min="11526" max="11534" width="10.7109375" style="33" customWidth="1"/>
    <col min="11535" max="11776" width="6.85546875" style="33" customWidth="1"/>
    <col min="11777" max="11777" width="40.140625" style="33" bestFit="1" customWidth="1"/>
    <col min="11778" max="11778" width="30.140625" style="33" bestFit="1" customWidth="1"/>
    <col min="11779" max="11779" width="11" style="33" bestFit="1" customWidth="1"/>
    <col min="11780" max="11781" width="8.140625" style="33" bestFit="1" customWidth="1"/>
    <col min="11782" max="11790" width="10.7109375" style="33" customWidth="1"/>
    <col min="11791" max="12032" width="6.85546875" style="33" customWidth="1"/>
    <col min="12033" max="12033" width="40.140625" style="33" bestFit="1" customWidth="1"/>
    <col min="12034" max="12034" width="30.140625" style="33" bestFit="1" customWidth="1"/>
    <col min="12035" max="12035" width="11" style="33" bestFit="1" customWidth="1"/>
    <col min="12036" max="12037" width="8.140625" style="33" bestFit="1" customWidth="1"/>
    <col min="12038" max="12046" width="10.7109375" style="33" customWidth="1"/>
    <col min="12047" max="12288" width="6.85546875" style="33" customWidth="1"/>
    <col min="12289" max="12289" width="40.140625" style="33" bestFit="1" customWidth="1"/>
    <col min="12290" max="12290" width="30.140625" style="33" bestFit="1" customWidth="1"/>
    <col min="12291" max="12291" width="11" style="33" bestFit="1" customWidth="1"/>
    <col min="12292" max="12293" width="8.140625" style="33" bestFit="1" customWidth="1"/>
    <col min="12294" max="12302" width="10.7109375" style="33" customWidth="1"/>
    <col min="12303" max="12544" width="6.85546875" style="33" customWidth="1"/>
    <col min="12545" max="12545" width="40.140625" style="33" bestFit="1" customWidth="1"/>
    <col min="12546" max="12546" width="30.140625" style="33" bestFit="1" customWidth="1"/>
    <col min="12547" max="12547" width="11" style="33" bestFit="1" customWidth="1"/>
    <col min="12548" max="12549" width="8.140625" style="33" bestFit="1" customWidth="1"/>
    <col min="12550" max="12558" width="10.7109375" style="33" customWidth="1"/>
    <col min="12559" max="12800" width="6.85546875" style="33" customWidth="1"/>
    <col min="12801" max="12801" width="40.140625" style="33" bestFit="1" customWidth="1"/>
    <col min="12802" max="12802" width="30.140625" style="33" bestFit="1" customWidth="1"/>
    <col min="12803" max="12803" width="11" style="33" bestFit="1" customWidth="1"/>
    <col min="12804" max="12805" width="8.140625" style="33" bestFit="1" customWidth="1"/>
    <col min="12806" max="12814" width="10.7109375" style="33" customWidth="1"/>
    <col min="12815" max="13056" width="6.85546875" style="33" customWidth="1"/>
    <col min="13057" max="13057" width="40.140625" style="33" bestFit="1" customWidth="1"/>
    <col min="13058" max="13058" width="30.140625" style="33" bestFit="1" customWidth="1"/>
    <col min="13059" max="13059" width="11" style="33" bestFit="1" customWidth="1"/>
    <col min="13060" max="13061" width="8.140625" style="33" bestFit="1" customWidth="1"/>
    <col min="13062" max="13070" width="10.7109375" style="33" customWidth="1"/>
    <col min="13071" max="13312" width="6.85546875" style="33" customWidth="1"/>
    <col min="13313" max="13313" width="40.140625" style="33" bestFit="1" customWidth="1"/>
    <col min="13314" max="13314" width="30.140625" style="33" bestFit="1" customWidth="1"/>
    <col min="13315" max="13315" width="11" style="33" bestFit="1" customWidth="1"/>
    <col min="13316" max="13317" width="8.140625" style="33" bestFit="1" customWidth="1"/>
    <col min="13318" max="13326" width="10.7109375" style="33" customWidth="1"/>
    <col min="13327" max="13568" width="6.85546875" style="33" customWidth="1"/>
    <col min="13569" max="13569" width="40.140625" style="33" bestFit="1" customWidth="1"/>
    <col min="13570" max="13570" width="30.140625" style="33" bestFit="1" customWidth="1"/>
    <col min="13571" max="13571" width="11" style="33" bestFit="1" customWidth="1"/>
    <col min="13572" max="13573" width="8.140625" style="33" bestFit="1" customWidth="1"/>
    <col min="13574" max="13582" width="10.7109375" style="33" customWidth="1"/>
    <col min="13583" max="13824" width="6.85546875" style="33" customWidth="1"/>
    <col min="13825" max="13825" width="40.140625" style="33" bestFit="1" customWidth="1"/>
    <col min="13826" max="13826" width="30.140625" style="33" bestFit="1" customWidth="1"/>
    <col min="13827" max="13827" width="11" style="33" bestFit="1" customWidth="1"/>
    <col min="13828" max="13829" width="8.140625" style="33" bestFit="1" customWidth="1"/>
    <col min="13830" max="13838" width="10.7109375" style="33" customWidth="1"/>
    <col min="13839" max="14080" width="6.85546875" style="33" customWidth="1"/>
    <col min="14081" max="14081" width="40.140625" style="33" bestFit="1" customWidth="1"/>
    <col min="14082" max="14082" width="30.140625" style="33" bestFit="1" customWidth="1"/>
    <col min="14083" max="14083" width="11" style="33" bestFit="1" customWidth="1"/>
    <col min="14084" max="14085" width="8.140625" style="33" bestFit="1" customWidth="1"/>
    <col min="14086" max="14094" width="10.7109375" style="33" customWidth="1"/>
    <col min="14095" max="14336" width="6.85546875" style="33" customWidth="1"/>
    <col min="14337" max="14337" width="40.140625" style="33" bestFit="1" customWidth="1"/>
    <col min="14338" max="14338" width="30.140625" style="33" bestFit="1" customWidth="1"/>
    <col min="14339" max="14339" width="11" style="33" bestFit="1" customWidth="1"/>
    <col min="14340" max="14341" width="8.140625" style="33" bestFit="1" customWidth="1"/>
    <col min="14342" max="14350" width="10.7109375" style="33" customWidth="1"/>
    <col min="14351" max="14592" width="6.85546875" style="33" customWidth="1"/>
    <col min="14593" max="14593" width="40.140625" style="33" bestFit="1" customWidth="1"/>
    <col min="14594" max="14594" width="30.140625" style="33" bestFit="1" customWidth="1"/>
    <col min="14595" max="14595" width="11" style="33" bestFit="1" customWidth="1"/>
    <col min="14596" max="14597" width="8.140625" style="33" bestFit="1" customWidth="1"/>
    <col min="14598" max="14606" width="10.7109375" style="33" customWidth="1"/>
    <col min="14607" max="14848" width="6.85546875" style="33" customWidth="1"/>
    <col min="14849" max="14849" width="40.140625" style="33" bestFit="1" customWidth="1"/>
    <col min="14850" max="14850" width="30.140625" style="33" bestFit="1" customWidth="1"/>
    <col min="14851" max="14851" width="11" style="33" bestFit="1" customWidth="1"/>
    <col min="14852" max="14853" width="8.140625" style="33" bestFit="1" customWidth="1"/>
    <col min="14854" max="14862" width="10.7109375" style="33" customWidth="1"/>
    <col min="14863" max="15104" width="6.85546875" style="33" customWidth="1"/>
    <col min="15105" max="15105" width="40.140625" style="33" bestFit="1" customWidth="1"/>
    <col min="15106" max="15106" width="30.140625" style="33" bestFit="1" customWidth="1"/>
    <col min="15107" max="15107" width="11" style="33" bestFit="1" customWidth="1"/>
    <col min="15108" max="15109" width="8.140625" style="33" bestFit="1" customWidth="1"/>
    <col min="15110" max="15118" width="10.7109375" style="33" customWidth="1"/>
    <col min="15119" max="15360" width="6.85546875" style="33" customWidth="1"/>
    <col min="15361" max="15361" width="40.140625" style="33" bestFit="1" customWidth="1"/>
    <col min="15362" max="15362" width="30.140625" style="33" bestFit="1" customWidth="1"/>
    <col min="15363" max="15363" width="11" style="33" bestFit="1" customWidth="1"/>
    <col min="15364" max="15365" width="8.140625" style="33" bestFit="1" customWidth="1"/>
    <col min="15366" max="15374" width="10.7109375" style="33" customWidth="1"/>
    <col min="15375" max="15616" width="6.85546875" style="33" customWidth="1"/>
    <col min="15617" max="15617" width="40.140625" style="33" bestFit="1" customWidth="1"/>
    <col min="15618" max="15618" width="30.140625" style="33" bestFit="1" customWidth="1"/>
    <col min="15619" max="15619" width="11" style="33" bestFit="1" customWidth="1"/>
    <col min="15620" max="15621" width="8.140625" style="33" bestFit="1" customWidth="1"/>
    <col min="15622" max="15630" width="10.7109375" style="33" customWidth="1"/>
    <col min="15631" max="15872" width="6.85546875" style="33" customWidth="1"/>
    <col min="15873" max="15873" width="40.140625" style="33" bestFit="1" customWidth="1"/>
    <col min="15874" max="15874" width="30.140625" style="33" bestFit="1" customWidth="1"/>
    <col min="15875" max="15875" width="11" style="33" bestFit="1" customWidth="1"/>
    <col min="15876" max="15877" width="8.140625" style="33" bestFit="1" customWidth="1"/>
    <col min="15878" max="15886" width="10.7109375" style="33" customWidth="1"/>
    <col min="15887" max="16128" width="6.85546875" style="33" customWidth="1"/>
    <col min="16129" max="16129" width="40.140625" style="33" bestFit="1" customWidth="1"/>
    <col min="16130" max="16130" width="30.140625" style="33" bestFit="1" customWidth="1"/>
    <col min="16131" max="16131" width="11" style="33" bestFit="1" customWidth="1"/>
    <col min="16132" max="16133" width="8.140625" style="33" bestFit="1" customWidth="1"/>
    <col min="16134" max="16142" width="10.7109375" style="33" customWidth="1"/>
    <col min="16143" max="16384" width="6.85546875" style="33" customWidth="1"/>
  </cols>
  <sheetData>
    <row r="1" spans="1:13" x14ac:dyDescent="0.25">
      <c r="A1" s="33" t="s">
        <v>304</v>
      </c>
      <c r="B1" s="33" t="s">
        <v>487</v>
      </c>
    </row>
    <row r="3" spans="1:13" x14ac:dyDescent="0.25">
      <c r="A3" s="33" t="s">
        <v>488</v>
      </c>
    </row>
    <row r="4" spans="1:13" ht="84" customHeight="1" x14ac:dyDescent="0.25">
      <c r="A4" s="78" t="s">
        <v>451</v>
      </c>
      <c r="B4" s="79" t="s">
        <v>308</v>
      </c>
      <c r="C4" s="79" t="s">
        <v>309</v>
      </c>
      <c r="D4" s="79" t="s">
        <v>310</v>
      </c>
      <c r="E4" s="79" t="s">
        <v>311</v>
      </c>
      <c r="F4" s="79" t="s">
        <v>312</v>
      </c>
      <c r="G4" s="80" t="s">
        <v>313</v>
      </c>
      <c r="H4" s="80" t="s">
        <v>314</v>
      </c>
      <c r="I4" s="79" t="s">
        <v>315</v>
      </c>
      <c r="J4" s="79" t="s">
        <v>316</v>
      </c>
      <c r="K4" s="79" t="s">
        <v>317</v>
      </c>
      <c r="L4" s="79" t="s">
        <v>318</v>
      </c>
      <c r="M4" s="79" t="s">
        <v>319</v>
      </c>
    </row>
    <row r="5" spans="1:13" x14ac:dyDescent="0.25">
      <c r="A5" s="33" t="s">
        <v>407</v>
      </c>
      <c r="B5" s="35">
        <v>26713.41</v>
      </c>
      <c r="C5" s="35">
        <v>5679.8667580000001</v>
      </c>
      <c r="D5" s="35">
        <v>1376.4499409999999</v>
      </c>
      <c r="E5" s="35">
        <v>1956.2166509999997</v>
      </c>
      <c r="F5" s="35">
        <v>4.7031754683989018</v>
      </c>
      <c r="G5" s="81">
        <v>4.5</v>
      </c>
      <c r="H5" s="81">
        <v>64.893358253773982</v>
      </c>
      <c r="I5" s="35">
        <v>80.146975885248068</v>
      </c>
      <c r="J5" s="35">
        <v>0.20317546839890155</v>
      </c>
      <c r="K5" s="35">
        <v>25559.400410999995</v>
      </c>
      <c r="L5" s="35">
        <v>-1154.0095890000002</v>
      </c>
      <c r="M5" s="35">
        <v>-256.44657533333344</v>
      </c>
    </row>
    <row r="6" spans="1:13" x14ac:dyDescent="0.25">
      <c r="A6" s="33" t="s">
        <v>408</v>
      </c>
      <c r="B6" s="35">
        <v>22099.91</v>
      </c>
      <c r="C6" s="35">
        <v>4792.150085000002</v>
      </c>
      <c r="D6" s="35">
        <v>1311.149946</v>
      </c>
      <c r="E6" s="35">
        <v>805.0166509999998</v>
      </c>
      <c r="F6" s="35">
        <v>4.6116898694753612</v>
      </c>
      <c r="G6" s="81">
        <v>4.5</v>
      </c>
      <c r="H6" s="81">
        <v>68.522593777087621</v>
      </c>
      <c r="I6" s="35">
        <v>77.560627076852327</v>
      </c>
      <c r="J6" s="35">
        <v>0.11168986947536155</v>
      </c>
      <c r="K6" s="35">
        <v>21564.675382499998</v>
      </c>
      <c r="L6" s="35">
        <v>-535.23461750000024</v>
      </c>
      <c r="M6" s="35">
        <v>-118.94102611111111</v>
      </c>
    </row>
    <row r="7" spans="1:13" x14ac:dyDescent="0.25">
      <c r="A7" s="33" t="s">
        <v>409</v>
      </c>
      <c r="B7" s="35">
        <v>14793</v>
      </c>
      <c r="C7" s="35">
        <v>3396.6500720000013</v>
      </c>
      <c r="D7" s="35">
        <v>683.43328799999983</v>
      </c>
      <c r="E7" s="35">
        <v>978.51665000000003</v>
      </c>
      <c r="F7" s="35">
        <v>4.355173387433946</v>
      </c>
      <c r="G7" s="81">
        <v>4.5</v>
      </c>
      <c r="H7" s="81">
        <v>64.985041833081823</v>
      </c>
      <c r="I7" s="35">
        <v>80.570249235931328</v>
      </c>
      <c r="J7" s="35">
        <v>-0.14482661256605411</v>
      </c>
      <c r="K7" s="35">
        <v>15284.925324</v>
      </c>
      <c r="L7" s="35">
        <v>491.92532400000033</v>
      </c>
      <c r="M7" s="35">
        <v>109.31673866666674</v>
      </c>
    </row>
    <row r="8" spans="1:13" x14ac:dyDescent="0.25">
      <c r="A8" s="33" t="s">
        <v>337</v>
      </c>
      <c r="B8" s="35">
        <v>239</v>
      </c>
      <c r="C8" s="35">
        <v>88.650003999999996</v>
      </c>
      <c r="D8" s="35">
        <v>0</v>
      </c>
      <c r="E8" s="35">
        <v>5749.8166659999997</v>
      </c>
      <c r="F8" s="35">
        <v>2.6959953662269438</v>
      </c>
      <c r="G8" s="81">
        <v>1</v>
      </c>
      <c r="H8" s="81">
        <v>4.0421571850816136</v>
      </c>
      <c r="I8" s="35">
        <v>266.21544202075279</v>
      </c>
      <c r="J8" s="35">
        <v>1.6959953662269436</v>
      </c>
      <c r="K8" s="35">
        <v>88.650003999999996</v>
      </c>
      <c r="L8" s="35">
        <v>-150.349996</v>
      </c>
      <c r="M8" s="35">
        <v>-150.349996</v>
      </c>
    </row>
    <row r="9" spans="1:13" x14ac:dyDescent="0.25">
      <c r="A9" s="33" t="s">
        <v>378</v>
      </c>
      <c r="B9" s="35">
        <v>24718</v>
      </c>
      <c r="C9" s="35">
        <v>920.80004999999971</v>
      </c>
      <c r="D9" s="35">
        <v>489.48329099999989</v>
      </c>
      <c r="E9" s="35">
        <v>449.61666200000002</v>
      </c>
      <c r="F9" s="35">
        <v>26.844047195696835</v>
      </c>
      <c r="G9" s="81">
        <v>54</v>
      </c>
      <c r="H9" s="81">
        <v>24.017619387234536</v>
      </c>
      <c r="I9" s="35">
        <v>31.674748663410892</v>
      </c>
      <c r="J9" s="35">
        <v>-27.155952804303165</v>
      </c>
      <c r="K9" s="35">
        <v>49723.202700000002</v>
      </c>
      <c r="L9" s="35">
        <v>25005.202700000002</v>
      </c>
      <c r="M9" s="35">
        <v>463.05930925925924</v>
      </c>
    </row>
    <row r="10" spans="1:13" x14ac:dyDescent="0.25">
      <c r="A10" s="33" t="s">
        <v>345</v>
      </c>
      <c r="B10" s="35">
        <v>88563.32</v>
      </c>
      <c r="C10" s="35">
        <v>14878.116969000001</v>
      </c>
      <c r="D10" s="35">
        <v>3860.5164659999996</v>
      </c>
      <c r="E10" s="35">
        <v>9939.1832799999993</v>
      </c>
      <c r="F10" s="35">
        <v>5.9525893084810573</v>
      </c>
      <c r="G10" s="81">
        <v>7.5426785563874121</v>
      </c>
      <c r="H10" s="81">
        <v>50.744205921913206</v>
      </c>
      <c r="I10" s="35">
        <v>76.628956456498415</v>
      </c>
      <c r="J10" s="35">
        <v>-1.5900892479063555</v>
      </c>
      <c r="K10" s="35">
        <v>112220.8538215</v>
      </c>
      <c r="L10" s="35">
        <v>23657.533821500001</v>
      </c>
      <c r="M10" s="35">
        <v>46.638450481481414</v>
      </c>
    </row>
    <row r="11" spans="1:13" s="107" customFormat="1" x14ac:dyDescent="0.25">
      <c r="A11" s="107" t="s">
        <v>452</v>
      </c>
    </row>
    <row r="12" spans="1:13" x14ac:dyDescent="0.25">
      <c r="A12" s="33" t="s">
        <v>322</v>
      </c>
      <c r="B12" s="35">
        <v>9480</v>
      </c>
      <c r="C12" s="35">
        <v>1183.5166789999998</v>
      </c>
      <c r="D12" s="35">
        <v>224.949984</v>
      </c>
      <c r="E12" s="35">
        <v>104.28332600000002</v>
      </c>
      <c r="F12" s="35">
        <v>8.0100265321229163</v>
      </c>
      <c r="G12" s="81">
        <v>10</v>
      </c>
      <c r="H12" s="81">
        <v>62.667328170114452</v>
      </c>
      <c r="I12" s="35">
        <v>67.307237359866434</v>
      </c>
      <c r="J12" s="35">
        <v>-1.9899734678770835</v>
      </c>
      <c r="K12" s="35">
        <v>11835.166789999999</v>
      </c>
      <c r="L12" s="35">
        <v>2355.1667899999993</v>
      </c>
      <c r="M12" s="35">
        <v>235.51667900000001</v>
      </c>
    </row>
    <row r="13" spans="1:13" x14ac:dyDescent="0.25">
      <c r="A13" s="33" t="s">
        <v>347</v>
      </c>
      <c r="B13" s="35">
        <v>1073</v>
      </c>
      <c r="C13" s="35">
        <v>219.43333900000002</v>
      </c>
      <c r="D13" s="35">
        <v>16.983329000000001</v>
      </c>
      <c r="E13" s="35">
        <v>25.133331999999999</v>
      </c>
      <c r="F13" s="35">
        <v>4.8898677151332954</v>
      </c>
      <c r="G13" s="81">
        <v>5</v>
      </c>
      <c r="H13" s="81">
        <v>82.049321353469693</v>
      </c>
      <c r="I13" s="35">
        <v>90.77194168052479</v>
      </c>
      <c r="J13" s="35">
        <v>-0.11013228486670414</v>
      </c>
      <c r="K13" s="35">
        <v>1097.1666950000001</v>
      </c>
      <c r="L13" s="35">
        <v>24.166695000000182</v>
      </c>
      <c r="M13" s="35">
        <v>4.833339000000036</v>
      </c>
    </row>
    <row r="14" spans="1:13" x14ac:dyDescent="0.25">
      <c r="A14" s="33" t="s">
        <v>323</v>
      </c>
      <c r="B14" s="35">
        <v>4458</v>
      </c>
      <c r="C14" s="35">
        <v>589.86668399999996</v>
      </c>
      <c r="D14" s="35">
        <v>121.54998200000001</v>
      </c>
      <c r="E14" s="35">
        <v>241.64999099999997</v>
      </c>
      <c r="F14" s="35">
        <v>7.5576399225829141</v>
      </c>
      <c r="G14" s="81">
        <v>11</v>
      </c>
      <c r="H14" s="81">
        <v>42.523020220686142</v>
      </c>
      <c r="I14" s="35">
        <v>56.966999318614135</v>
      </c>
      <c r="J14" s="35">
        <v>-3.4423600774170859</v>
      </c>
      <c r="K14" s="35">
        <v>6488.5335239999995</v>
      </c>
      <c r="L14" s="35">
        <v>2030.5335239999999</v>
      </c>
      <c r="M14" s="35">
        <v>184.59395672727271</v>
      </c>
    </row>
    <row r="15" spans="1:13" x14ac:dyDescent="0.25">
      <c r="A15" s="33" t="s">
        <v>324</v>
      </c>
      <c r="B15" s="35">
        <v>9994</v>
      </c>
      <c r="C15" s="35">
        <v>2283.4333660000002</v>
      </c>
      <c r="D15" s="35">
        <v>307.63331099999994</v>
      </c>
      <c r="E15" s="35">
        <v>550.83331799999996</v>
      </c>
      <c r="F15" s="35">
        <v>4.3767425617971805</v>
      </c>
      <c r="G15" s="81">
        <v>5</v>
      </c>
      <c r="H15" s="81">
        <v>63.617556357009363</v>
      </c>
      <c r="I15" s="35">
        <v>77.141974683347698</v>
      </c>
      <c r="J15" s="35">
        <v>-0.62325743820281954</v>
      </c>
      <c r="K15" s="35">
        <v>11417.166830000004</v>
      </c>
      <c r="L15" s="35">
        <v>1423.1668299999999</v>
      </c>
      <c r="M15" s="35">
        <v>284.63336599999997</v>
      </c>
    </row>
    <row r="16" spans="1:13" x14ac:dyDescent="0.25">
      <c r="A16" s="33" t="s">
        <v>325</v>
      </c>
      <c r="B16" s="35">
        <v>1051</v>
      </c>
      <c r="C16" s="35">
        <v>103.86666700000002</v>
      </c>
      <c r="D16" s="35">
        <v>0</v>
      </c>
      <c r="E16" s="35">
        <v>31.916665999999999</v>
      </c>
      <c r="F16" s="35">
        <v>10.118741944419954</v>
      </c>
      <c r="G16" s="81">
        <v>11</v>
      </c>
      <c r="H16" s="81">
        <v>70.366113744942879</v>
      </c>
      <c r="I16" s="35">
        <v>91.98856313109053</v>
      </c>
      <c r="J16" s="35">
        <v>-0.88125805558004688</v>
      </c>
      <c r="K16" s="35">
        <v>1142.5333370000001</v>
      </c>
      <c r="L16" s="35">
        <v>91.533337000000031</v>
      </c>
      <c r="M16" s="35">
        <v>8.3212124545454564</v>
      </c>
    </row>
    <row r="17" spans="1:13" x14ac:dyDescent="0.25">
      <c r="A17" s="33" t="s">
        <v>326</v>
      </c>
      <c r="B17" s="35">
        <v>8152</v>
      </c>
      <c r="C17" s="35">
        <v>1996.6167</v>
      </c>
      <c r="D17" s="35">
        <v>310.84997199999992</v>
      </c>
      <c r="E17" s="35">
        <v>532.549982</v>
      </c>
      <c r="F17" s="35">
        <v>4.0829068493717395</v>
      </c>
      <c r="G17" s="81">
        <v>5</v>
      </c>
      <c r="H17" s="81">
        <v>57.408114058193135</v>
      </c>
      <c r="I17" s="35">
        <v>70.657575244059714</v>
      </c>
      <c r="J17" s="35">
        <v>-0.9170931506282608</v>
      </c>
      <c r="K17" s="35">
        <v>9983.0835000000006</v>
      </c>
      <c r="L17" s="35">
        <v>1831.0835000000006</v>
      </c>
      <c r="M17" s="35">
        <v>366.21670000000006</v>
      </c>
    </row>
    <row r="18" spans="1:13" x14ac:dyDescent="0.25">
      <c r="A18" s="33" t="s">
        <v>327</v>
      </c>
      <c r="B18" s="35">
        <v>12980</v>
      </c>
      <c r="C18" s="35">
        <v>1741.8833630000006</v>
      </c>
      <c r="D18" s="35">
        <v>990.16664599999956</v>
      </c>
      <c r="E18" s="35">
        <v>259.76665300000002</v>
      </c>
      <c r="F18" s="35">
        <v>7.451704445724129</v>
      </c>
      <c r="G18" s="81">
        <v>10</v>
      </c>
      <c r="H18" s="81">
        <v>47.342473153189438</v>
      </c>
      <c r="I18" s="35">
        <v>51.84385334580449</v>
      </c>
      <c r="J18" s="35">
        <v>-2.5482955542758714</v>
      </c>
      <c r="K18" s="35">
        <v>16099.916955000004</v>
      </c>
      <c r="L18" s="35">
        <v>3119.9169550000001</v>
      </c>
      <c r="M18" s="35">
        <v>325.48336300000005</v>
      </c>
    </row>
    <row r="19" spans="1:13" x14ac:dyDescent="0.25">
      <c r="A19" s="33" t="s">
        <v>351</v>
      </c>
      <c r="B19" s="35">
        <v>2150</v>
      </c>
      <c r="C19" s="35">
        <v>432.38333599999999</v>
      </c>
      <c r="D19" s="35">
        <v>6.333330000000001</v>
      </c>
      <c r="E19" s="35">
        <v>5.0166659999999998</v>
      </c>
      <c r="F19" s="35">
        <v>4.9724395484103487</v>
      </c>
      <c r="G19" s="81">
        <v>6</v>
      </c>
      <c r="H19" s="81">
        <v>80.754206973420096</v>
      </c>
      <c r="I19" s="35">
        <v>81.677620456145007</v>
      </c>
      <c r="J19" s="35">
        <v>-1.0275604515896515</v>
      </c>
      <c r="K19" s="35">
        <v>2594.3000159999997</v>
      </c>
      <c r="L19" s="35">
        <v>444.30001599999991</v>
      </c>
      <c r="M19" s="35">
        <v>74.050002666666657</v>
      </c>
    </row>
    <row r="20" spans="1:13" x14ac:dyDescent="0.25">
      <c r="A20" s="33" t="s">
        <v>328</v>
      </c>
      <c r="B20" s="35">
        <v>5862</v>
      </c>
      <c r="C20" s="35">
        <v>1296.3166719999999</v>
      </c>
      <c r="D20" s="35">
        <v>15.183327000000002</v>
      </c>
      <c r="E20" s="35">
        <v>9.7333320000000008</v>
      </c>
      <c r="F20" s="35">
        <v>4.5220432064303502</v>
      </c>
      <c r="G20" s="81">
        <v>4</v>
      </c>
      <c r="H20" s="81">
        <v>110.91909094442909</v>
      </c>
      <c r="I20" s="35">
        <v>111.74227991745502</v>
      </c>
      <c r="J20" s="35">
        <v>0.52204320643034974</v>
      </c>
      <c r="K20" s="35">
        <v>5185.2666879999997</v>
      </c>
      <c r="L20" s="35">
        <v>-676.73331199999973</v>
      </c>
      <c r="M20" s="35">
        <v>-169.18332799999993</v>
      </c>
    </row>
    <row r="21" spans="1:13" x14ac:dyDescent="0.25">
      <c r="A21" s="33" t="s">
        <v>376</v>
      </c>
      <c r="B21" s="35">
        <v>5925</v>
      </c>
      <c r="C21" s="35">
        <v>525.86667</v>
      </c>
      <c r="D21" s="35">
        <v>130.36666400000001</v>
      </c>
      <c r="E21" s="35">
        <v>33.099998999999997</v>
      </c>
      <c r="F21" s="35">
        <v>11.267114533043138</v>
      </c>
      <c r="G21" s="81">
        <v>11</v>
      </c>
      <c r="H21" s="81">
        <v>78.138737509210756</v>
      </c>
      <c r="I21" s="35">
        <v>82.080006566134529</v>
      </c>
      <c r="J21" s="35">
        <v>0.26711453304313865</v>
      </c>
      <c r="K21" s="35">
        <v>5784.533370000001</v>
      </c>
      <c r="L21" s="35">
        <v>-140.46662999999987</v>
      </c>
      <c r="M21" s="35">
        <v>-12.769693636363622</v>
      </c>
    </row>
    <row r="22" spans="1:13" x14ac:dyDescent="0.25">
      <c r="A22" s="33" t="s">
        <v>329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81">
        <v>9</v>
      </c>
      <c r="H22" s="81">
        <v>0</v>
      </c>
      <c r="I22" s="35">
        <v>0</v>
      </c>
      <c r="J22" s="35">
        <v>-9</v>
      </c>
      <c r="K22" s="35">
        <v>0</v>
      </c>
      <c r="L22" s="35">
        <v>0</v>
      </c>
      <c r="M22" s="35">
        <v>0</v>
      </c>
    </row>
    <row r="23" spans="1:13" x14ac:dyDescent="0.25">
      <c r="A23" s="33" t="s">
        <v>330</v>
      </c>
      <c r="B23" s="35">
        <v>12142</v>
      </c>
      <c r="C23" s="35">
        <v>2438.300017</v>
      </c>
      <c r="D23" s="35">
        <v>402.36664400000001</v>
      </c>
      <c r="E23" s="35">
        <v>86.383329000000018</v>
      </c>
      <c r="F23" s="35">
        <v>4.9796989358754526</v>
      </c>
      <c r="G23" s="81">
        <v>5</v>
      </c>
      <c r="H23" s="81">
        <v>82.964076742672916</v>
      </c>
      <c r="I23" s="35">
        <v>85.486975059056391</v>
      </c>
      <c r="J23" s="35">
        <v>-2.0301064124546998E-2</v>
      </c>
      <c r="K23" s="35">
        <v>12191.500085000005</v>
      </c>
      <c r="L23" s="35">
        <v>49.500084999999871</v>
      </c>
      <c r="M23" s="35">
        <v>9.9000169999999663</v>
      </c>
    </row>
    <row r="24" spans="1:13" x14ac:dyDescent="0.25">
      <c r="A24" s="33" t="s">
        <v>331</v>
      </c>
      <c r="B24" s="35">
        <v>12285</v>
      </c>
      <c r="C24" s="35">
        <v>2904.7833830000004</v>
      </c>
      <c r="D24" s="35">
        <v>380.76662799999997</v>
      </c>
      <c r="E24" s="35">
        <v>1653.9666509999997</v>
      </c>
      <c r="F24" s="35">
        <v>4.229231023523794</v>
      </c>
      <c r="G24" s="81">
        <v>5</v>
      </c>
      <c r="H24" s="81">
        <v>49.022340288780732</v>
      </c>
      <c r="I24" s="35">
        <v>71.886492634692729</v>
      </c>
      <c r="J24" s="35">
        <v>-0.77076897647620624</v>
      </c>
      <c r="K24" s="35">
        <v>14739.000250999998</v>
      </c>
      <c r="L24" s="35">
        <v>2454.0002510000004</v>
      </c>
      <c r="M24" s="35">
        <v>481.31671633333337</v>
      </c>
    </row>
    <row r="25" spans="1:13" x14ac:dyDescent="0.25">
      <c r="A25" s="33" t="s">
        <v>332</v>
      </c>
      <c r="B25" s="35">
        <v>691</v>
      </c>
      <c r="C25" s="35">
        <v>211.70000199999998</v>
      </c>
      <c r="D25" s="35">
        <v>9.5499980000000004</v>
      </c>
      <c r="E25" s="35">
        <v>28.449997000000003</v>
      </c>
      <c r="F25" s="35">
        <v>3.2640528742177337</v>
      </c>
      <c r="G25" s="81">
        <v>8</v>
      </c>
      <c r="H25" s="81">
        <v>34.591510227370968</v>
      </c>
      <c r="I25" s="35">
        <v>39.039548022598872</v>
      </c>
      <c r="J25" s="35">
        <v>-4.7359471257822658</v>
      </c>
      <c r="K25" s="35">
        <v>1693.6000159999999</v>
      </c>
      <c r="L25" s="35">
        <v>1002.6000160000002</v>
      </c>
      <c r="M25" s="35">
        <v>125.32500200000003</v>
      </c>
    </row>
    <row r="26" spans="1:13" x14ac:dyDescent="0.25">
      <c r="A26" s="33" t="s">
        <v>333</v>
      </c>
      <c r="B26" s="35">
        <v>17880</v>
      </c>
      <c r="C26" s="35">
        <v>3514.8333500000008</v>
      </c>
      <c r="D26" s="35">
        <v>288.18331499999999</v>
      </c>
      <c r="E26" s="35">
        <v>42.883327999999999</v>
      </c>
      <c r="F26" s="35">
        <v>5.0870121623262721</v>
      </c>
      <c r="G26" s="81">
        <v>5</v>
      </c>
      <c r="H26" s="81">
        <v>91.384764894136609</v>
      </c>
      <c r="I26" s="35">
        <v>92.415231808264139</v>
      </c>
      <c r="J26" s="35">
        <v>8.7012162326272458E-2</v>
      </c>
      <c r="K26" s="35">
        <v>17869.200085999997</v>
      </c>
      <c r="L26" s="35">
        <v>-10.799913999999772</v>
      </c>
      <c r="M26" s="35">
        <v>0.26668333333337446</v>
      </c>
    </row>
    <row r="27" spans="1:13" x14ac:dyDescent="0.25">
      <c r="A27" s="33" t="s">
        <v>334</v>
      </c>
      <c r="B27" s="35">
        <v>24913</v>
      </c>
      <c r="C27" s="35">
        <v>4895.2333640000006</v>
      </c>
      <c r="D27" s="35">
        <v>382.08331099999998</v>
      </c>
      <c r="E27" s="35">
        <v>1187.4833250000001</v>
      </c>
      <c r="F27" s="35">
        <v>5.089236436246841</v>
      </c>
      <c r="G27" s="81">
        <v>5</v>
      </c>
      <c r="H27" s="81">
        <v>77.072763271872304</v>
      </c>
      <c r="I27" s="35">
        <v>94.415406670663756</v>
      </c>
      <c r="J27" s="35">
        <v>8.9236436246841327E-2</v>
      </c>
      <c r="K27" s="35">
        <v>24476.166819999999</v>
      </c>
      <c r="L27" s="35">
        <v>-436.83317999999997</v>
      </c>
      <c r="M27" s="35">
        <v>-87.366636000000014</v>
      </c>
    </row>
    <row r="28" spans="1:13" x14ac:dyDescent="0.25">
      <c r="A28" s="33" t="s">
        <v>335</v>
      </c>
      <c r="B28" s="35">
        <v>21893</v>
      </c>
      <c r="C28" s="35">
        <v>4765.4500510000016</v>
      </c>
      <c r="D28" s="35">
        <v>226.033299</v>
      </c>
      <c r="E28" s="35">
        <v>953.799982</v>
      </c>
      <c r="F28" s="35">
        <v>4.5941096361729539</v>
      </c>
      <c r="G28" s="81">
        <v>5</v>
      </c>
      <c r="H28" s="81">
        <v>73.648298247327261</v>
      </c>
      <c r="I28" s="35">
        <v>87.721418523814066</v>
      </c>
      <c r="J28" s="35">
        <v>-0.40589036382704591</v>
      </c>
      <c r="K28" s="35">
        <v>23827.250255000006</v>
      </c>
      <c r="L28" s="35">
        <v>1934.2502550000002</v>
      </c>
      <c r="M28" s="35">
        <v>386.85005099999995</v>
      </c>
    </row>
    <row r="29" spans="1:13" x14ac:dyDescent="0.25">
      <c r="A29" s="33" t="s">
        <v>336</v>
      </c>
      <c r="B29" s="35">
        <v>6189</v>
      </c>
      <c r="C29" s="35">
        <v>1342.2500319999997</v>
      </c>
      <c r="D29" s="35">
        <v>100.44997299999997</v>
      </c>
      <c r="E29" s="35">
        <v>465.133329</v>
      </c>
      <c r="F29" s="35">
        <v>4.6109143992927848</v>
      </c>
      <c r="G29" s="81">
        <v>6</v>
      </c>
      <c r="H29" s="81">
        <v>53.308290363131555</v>
      </c>
      <c r="I29" s="35">
        <v>70.495136189684388</v>
      </c>
      <c r="J29" s="35">
        <v>-1.3890856007072154</v>
      </c>
      <c r="K29" s="35">
        <v>8404.9501920000002</v>
      </c>
      <c r="L29" s="35">
        <v>2215.9501920000002</v>
      </c>
      <c r="M29" s="35">
        <v>325.21669866666662</v>
      </c>
    </row>
    <row r="30" spans="1:13" x14ac:dyDescent="0.25">
      <c r="A30" s="33" t="s">
        <v>337</v>
      </c>
      <c r="B30" s="35">
        <v>0</v>
      </c>
      <c r="C30" s="35">
        <v>46.866671000000004</v>
      </c>
      <c r="D30" s="35">
        <v>0</v>
      </c>
      <c r="E30" s="35">
        <v>5220</v>
      </c>
      <c r="F30" s="35">
        <v>0</v>
      </c>
      <c r="G30" s="81">
        <v>20</v>
      </c>
      <c r="H30" s="81">
        <v>0</v>
      </c>
      <c r="I30" s="35">
        <v>0</v>
      </c>
      <c r="J30" s="35">
        <v>-20</v>
      </c>
      <c r="K30" s="35">
        <v>937.33341999999993</v>
      </c>
      <c r="L30" s="35">
        <v>937.33341999999993</v>
      </c>
      <c r="M30" s="35">
        <v>46.866671000000004</v>
      </c>
    </row>
    <row r="31" spans="1:13" x14ac:dyDescent="0.25">
      <c r="A31" s="33" t="s">
        <v>338</v>
      </c>
      <c r="B31" s="35">
        <v>9482</v>
      </c>
      <c r="C31" s="35">
        <v>2306.4500500000008</v>
      </c>
      <c r="D31" s="35">
        <v>187.41662100000002</v>
      </c>
      <c r="E31" s="35">
        <v>377.84998200000001</v>
      </c>
      <c r="F31" s="35">
        <v>4.1110797088365292</v>
      </c>
      <c r="G31" s="81">
        <v>5</v>
      </c>
      <c r="H31" s="81">
        <v>66.037155790383608</v>
      </c>
      <c r="I31" s="35">
        <v>74.510799699443908</v>
      </c>
      <c r="J31" s="35">
        <v>-0.88892029116347093</v>
      </c>
      <c r="K31" s="35">
        <v>11532.250249999999</v>
      </c>
      <c r="L31" s="35">
        <v>2050.2502500000001</v>
      </c>
      <c r="M31" s="35">
        <v>410.05004999999989</v>
      </c>
    </row>
    <row r="32" spans="1:13" x14ac:dyDescent="0.25">
      <c r="A32" s="33" t="s">
        <v>354</v>
      </c>
      <c r="B32" s="35">
        <v>2664</v>
      </c>
      <c r="C32" s="35">
        <v>553.50000699999998</v>
      </c>
      <c r="D32" s="35">
        <v>30.266660999999999</v>
      </c>
      <c r="E32" s="35">
        <v>109.91666600000001</v>
      </c>
      <c r="F32" s="35">
        <v>4.8130080692121844</v>
      </c>
      <c r="G32" s="81">
        <v>5</v>
      </c>
      <c r="H32" s="81">
        <v>76.807380815638851</v>
      </c>
      <c r="I32" s="35">
        <v>91.269342565478581</v>
      </c>
      <c r="J32" s="35">
        <v>-0.18699193078781604</v>
      </c>
      <c r="K32" s="35">
        <v>2767.5000350000005</v>
      </c>
      <c r="L32" s="35">
        <v>103.50003499999997</v>
      </c>
      <c r="M32" s="35">
        <v>20.700006999999996</v>
      </c>
    </row>
    <row r="33" spans="1:13" x14ac:dyDescent="0.25">
      <c r="A33" s="33" t="s">
        <v>453</v>
      </c>
      <c r="B33" s="35">
        <v>1993</v>
      </c>
      <c r="C33" s="35">
        <v>302.61667299999999</v>
      </c>
      <c r="D33" s="35">
        <v>14.866662000000002</v>
      </c>
      <c r="E33" s="35">
        <v>99.766664999999989</v>
      </c>
      <c r="F33" s="35">
        <v>6.5858896016611759</v>
      </c>
      <c r="G33" s="81">
        <v>5</v>
      </c>
      <c r="H33" s="81">
        <v>95.530257639304978</v>
      </c>
      <c r="I33" s="35">
        <v>125.54989697333247</v>
      </c>
      <c r="J33" s="35">
        <v>1.5858896016611754</v>
      </c>
      <c r="K33" s="35">
        <v>1513.083365</v>
      </c>
      <c r="L33" s="35">
        <v>-479.91663499999993</v>
      </c>
      <c r="M33" s="35">
        <v>-95.983326999999989</v>
      </c>
    </row>
    <row r="34" spans="1:13" x14ac:dyDescent="0.25">
      <c r="A34" s="33" t="s">
        <v>339</v>
      </c>
      <c r="B34" s="35">
        <v>1081</v>
      </c>
      <c r="C34" s="35">
        <v>240.43333300000003</v>
      </c>
      <c r="D34" s="35">
        <v>7.0999960000000009</v>
      </c>
      <c r="E34" s="35">
        <v>11.35</v>
      </c>
      <c r="F34" s="35">
        <v>4.4960488070096334</v>
      </c>
      <c r="G34" s="81">
        <v>5</v>
      </c>
      <c r="H34" s="81">
        <v>83.512523125813175</v>
      </c>
      <c r="I34" s="35">
        <v>87.341773680909057</v>
      </c>
      <c r="J34" s="35">
        <v>-0.5039511929903665</v>
      </c>
      <c r="K34" s="35">
        <v>1202.166665</v>
      </c>
      <c r="L34" s="35">
        <v>121.16666499999999</v>
      </c>
      <c r="M34" s="35">
        <v>24.233332999999998</v>
      </c>
    </row>
    <row r="35" spans="1:13" x14ac:dyDescent="0.25">
      <c r="A35" s="33" t="s">
        <v>340</v>
      </c>
      <c r="B35" s="35">
        <v>577</v>
      </c>
      <c r="C35" s="35">
        <v>163.11666400000001</v>
      </c>
      <c r="D35" s="35">
        <v>78.400000000000006</v>
      </c>
      <c r="E35" s="35">
        <v>0</v>
      </c>
      <c r="F35" s="35">
        <v>3.5373455160902498</v>
      </c>
      <c r="G35" s="81">
        <v>6</v>
      </c>
      <c r="H35" s="81">
        <v>39.81781839561458</v>
      </c>
      <c r="I35" s="35">
        <v>39.81781839561458</v>
      </c>
      <c r="J35" s="35">
        <v>-2.4626544839097502</v>
      </c>
      <c r="K35" s="35">
        <v>978.69998399999986</v>
      </c>
      <c r="L35" s="35">
        <v>401.69998399999997</v>
      </c>
      <c r="M35" s="35">
        <v>66.949997333333329</v>
      </c>
    </row>
    <row r="36" spans="1:13" x14ac:dyDescent="0.25">
      <c r="A36" s="33" t="s">
        <v>357</v>
      </c>
      <c r="B36" s="35">
        <v>721</v>
      </c>
      <c r="C36" s="35">
        <v>152.216666</v>
      </c>
      <c r="D36" s="35">
        <v>0</v>
      </c>
      <c r="E36" s="35">
        <v>0</v>
      </c>
      <c r="F36" s="35">
        <v>4.7366692422497287</v>
      </c>
      <c r="G36" s="81">
        <v>4</v>
      </c>
      <c r="H36" s="81">
        <v>118.41673105624321</v>
      </c>
      <c r="I36" s="35">
        <v>118.41673105624321</v>
      </c>
      <c r="J36" s="35">
        <v>0.7366692422497283</v>
      </c>
      <c r="K36" s="35">
        <v>608.86666400000013</v>
      </c>
      <c r="L36" s="35">
        <v>-112.13333599999991</v>
      </c>
      <c r="M36" s="35">
        <v>-28.033333999999979</v>
      </c>
    </row>
    <row r="37" spans="1:13" x14ac:dyDescent="0.25">
      <c r="A37" s="33" t="s">
        <v>341</v>
      </c>
      <c r="B37" s="35">
        <v>909</v>
      </c>
      <c r="C37" s="35">
        <v>178.466666</v>
      </c>
      <c r="D37" s="35">
        <v>1.4666659999999998</v>
      </c>
      <c r="E37" s="35">
        <v>0</v>
      </c>
      <c r="F37" s="35">
        <v>5.0933881400574821</v>
      </c>
      <c r="G37" s="81">
        <v>5</v>
      </c>
      <c r="H37" s="81">
        <v>101.03742201583862</v>
      </c>
      <c r="I37" s="35">
        <v>101.03742201583862</v>
      </c>
      <c r="J37" s="35">
        <v>9.3388140057482472E-2</v>
      </c>
      <c r="K37" s="35">
        <v>892.33332999999993</v>
      </c>
      <c r="L37" s="35">
        <v>-16.666670000000014</v>
      </c>
      <c r="M37" s="35">
        <v>-3.3333340000000025</v>
      </c>
    </row>
    <row r="38" spans="1:13" x14ac:dyDescent="0.25">
      <c r="A38" s="33" t="s">
        <v>359</v>
      </c>
      <c r="B38" s="35">
        <v>864</v>
      </c>
      <c r="C38" s="35">
        <v>163.23333500000001</v>
      </c>
      <c r="D38" s="35">
        <v>1.7666659999999998</v>
      </c>
      <c r="E38" s="35">
        <v>13.483332000000001</v>
      </c>
      <c r="F38" s="35">
        <v>5.2930364989479628</v>
      </c>
      <c r="G38" s="81">
        <v>5</v>
      </c>
      <c r="H38" s="81">
        <v>96.815762623617061</v>
      </c>
      <c r="I38" s="35">
        <v>104.72727209256198</v>
      </c>
      <c r="J38" s="35">
        <v>0.29303649894796308</v>
      </c>
      <c r="K38" s="35">
        <v>816.16667499999994</v>
      </c>
      <c r="L38" s="35">
        <v>-47.833325000000038</v>
      </c>
      <c r="M38" s="35">
        <v>-9.5666650000000075</v>
      </c>
    </row>
    <row r="39" spans="1:13" x14ac:dyDescent="0.25">
      <c r="A39" s="33" t="s">
        <v>342</v>
      </c>
      <c r="B39" s="35">
        <v>11994</v>
      </c>
      <c r="C39" s="35">
        <v>2179.2166990000005</v>
      </c>
      <c r="D39" s="35">
        <v>284.09997299999992</v>
      </c>
      <c r="E39" s="35">
        <v>414.33331699999985</v>
      </c>
      <c r="F39" s="35">
        <v>5.5038124503652206</v>
      </c>
      <c r="G39" s="81">
        <v>6</v>
      </c>
      <c r="H39" s="81">
        <v>69.466405144520834</v>
      </c>
      <c r="I39" s="35">
        <v>81.150751859158433</v>
      </c>
      <c r="J39" s="35">
        <v>-0.49618754963477957</v>
      </c>
      <c r="K39" s="35">
        <v>13075.300193999999</v>
      </c>
      <c r="L39" s="35">
        <v>1081.3001940000001</v>
      </c>
      <c r="M39" s="35">
        <v>180.21669900000001</v>
      </c>
    </row>
    <row r="40" spans="1:13" x14ac:dyDescent="0.25">
      <c r="A40" s="33" t="s">
        <v>343</v>
      </c>
      <c r="B40" s="35">
        <v>95</v>
      </c>
      <c r="C40" s="35">
        <v>18.516666000000001</v>
      </c>
      <c r="D40" s="35">
        <v>0</v>
      </c>
      <c r="E40" s="35">
        <v>0</v>
      </c>
      <c r="F40" s="35">
        <v>5.1305132360220789</v>
      </c>
      <c r="G40" s="81">
        <v>8</v>
      </c>
      <c r="H40" s="81">
        <v>64.131415450275981</v>
      </c>
      <c r="I40" s="35">
        <v>64.131415450275981</v>
      </c>
      <c r="J40" s="35">
        <v>-2.8694867639779216</v>
      </c>
      <c r="K40" s="35">
        <v>148.13332800000001</v>
      </c>
      <c r="L40" s="35">
        <v>53.133327999999999</v>
      </c>
      <c r="M40" s="35">
        <v>6.6416659999999998</v>
      </c>
    </row>
    <row r="41" spans="1:13" x14ac:dyDescent="0.25">
      <c r="A41" s="33" t="s">
        <v>344</v>
      </c>
      <c r="B41" s="35">
        <v>896</v>
      </c>
      <c r="C41" s="35">
        <v>147.56666899999999</v>
      </c>
      <c r="D41" s="35">
        <v>6.9333320000000001</v>
      </c>
      <c r="E41" s="35">
        <v>206.883332</v>
      </c>
      <c r="F41" s="35">
        <v>6.071831844357753</v>
      </c>
      <c r="G41" s="81">
        <v>8</v>
      </c>
      <c r="H41" s="81">
        <v>30.99202142783934</v>
      </c>
      <c r="I41" s="35">
        <v>72.491908915909974</v>
      </c>
      <c r="J41" s="35">
        <v>-1.9281681556422472</v>
      </c>
      <c r="K41" s="35">
        <v>1180.5333519999999</v>
      </c>
      <c r="L41" s="35">
        <v>284.53335199999992</v>
      </c>
      <c r="M41" s="35">
        <v>35.56666899999999</v>
      </c>
    </row>
    <row r="42" spans="1:13" s="82" customFormat="1" x14ac:dyDescent="0.25">
      <c r="A42" s="82" t="s">
        <v>345</v>
      </c>
      <c r="B42" s="83">
        <v>188394</v>
      </c>
      <c r="C42" s="83">
        <v>36897.933774000012</v>
      </c>
      <c r="D42" s="83">
        <v>4525.7662899999987</v>
      </c>
      <c r="E42" s="83">
        <v>12665.666500000001</v>
      </c>
      <c r="F42" s="83">
        <v>5.1058143568123349</v>
      </c>
      <c r="G42" s="84">
        <v>5.7044306047379578</v>
      </c>
      <c r="H42" s="84">
        <v>62.301378908270905</v>
      </c>
      <c r="I42" s="83">
        <v>81.114485572771088</v>
      </c>
      <c r="J42" s="83">
        <v>-0.59861624792562285</v>
      </c>
      <c r="K42" s="83">
        <v>210481.70267200001</v>
      </c>
      <c r="L42" s="83">
        <v>22087.702672000007</v>
      </c>
      <c r="M42" s="83">
        <v>3197.5125618787874</v>
      </c>
    </row>
    <row r="43" spans="1:13" x14ac:dyDescent="0.25">
      <c r="A43" s="78" t="s">
        <v>454</v>
      </c>
    </row>
    <row r="44" spans="1:13" x14ac:dyDescent="0.25">
      <c r="A44" s="33" t="s">
        <v>322</v>
      </c>
      <c r="B44" s="35">
        <v>812</v>
      </c>
      <c r="C44" s="35">
        <v>135.41666800000002</v>
      </c>
      <c r="D44" s="35">
        <v>3.0666660000000001</v>
      </c>
      <c r="E44" s="35">
        <v>10.566666</v>
      </c>
      <c r="F44" s="35">
        <v>5.9963076332671248</v>
      </c>
      <c r="G44" s="81">
        <v>6</v>
      </c>
      <c r="H44" s="81">
        <v>90.797271609079729</v>
      </c>
      <c r="I44" s="35">
        <v>97.725357575037393</v>
      </c>
      <c r="J44" s="35">
        <v>-3.6923667328755982E-3</v>
      </c>
      <c r="K44" s="35">
        <v>812.50000800000009</v>
      </c>
      <c r="L44" s="35">
        <v>0.50000800000003442</v>
      </c>
      <c r="M44" s="35">
        <v>8.333466666666936E-2</v>
      </c>
    </row>
    <row r="45" spans="1:13" x14ac:dyDescent="0.25">
      <c r="A45" s="33" t="s">
        <v>347</v>
      </c>
      <c r="B45" s="35">
        <v>5172</v>
      </c>
      <c r="C45" s="35">
        <v>947.63335499999982</v>
      </c>
      <c r="D45" s="35">
        <v>128.08331100000001</v>
      </c>
      <c r="E45" s="35">
        <v>32.699995000000001</v>
      </c>
      <c r="F45" s="35">
        <v>5.4578070439489759</v>
      </c>
      <c r="G45" s="81">
        <v>8</v>
      </c>
      <c r="H45" s="81">
        <v>58.326441919118736</v>
      </c>
      <c r="I45" s="35">
        <v>60.0994686085862</v>
      </c>
      <c r="J45" s="35">
        <v>-2.5421929560510237</v>
      </c>
      <c r="K45" s="35">
        <v>7581.0668399999986</v>
      </c>
      <c r="L45" s="35">
        <v>2409.06684</v>
      </c>
      <c r="M45" s="35">
        <v>301.13335499999999</v>
      </c>
    </row>
    <row r="46" spans="1:13" x14ac:dyDescent="0.25">
      <c r="A46" s="33" t="s">
        <v>348</v>
      </c>
      <c r="B46" s="35">
        <v>44704</v>
      </c>
      <c r="C46" s="35">
        <v>5738.0500580000007</v>
      </c>
      <c r="D46" s="35">
        <v>526.89995400000009</v>
      </c>
      <c r="E46" s="35">
        <v>257.09997300000003</v>
      </c>
      <c r="F46" s="35">
        <v>7.7907999317073919</v>
      </c>
      <c r="G46" s="81">
        <v>8</v>
      </c>
      <c r="H46" s="81">
        <v>85.678582851278165</v>
      </c>
      <c r="I46" s="35">
        <v>89.194646234952231</v>
      </c>
      <c r="J46" s="35">
        <v>-0.20920006829260843</v>
      </c>
      <c r="K46" s="35">
        <v>45904.400464000006</v>
      </c>
      <c r="L46" s="35">
        <v>1200.4004639999998</v>
      </c>
      <c r="M46" s="35">
        <v>150.05005799999995</v>
      </c>
    </row>
    <row r="47" spans="1:13" x14ac:dyDescent="0.25">
      <c r="A47" s="33" t="s">
        <v>323</v>
      </c>
      <c r="B47" s="35">
        <v>819</v>
      </c>
      <c r="C47" s="35">
        <v>192.31666799999999</v>
      </c>
      <c r="D47" s="35">
        <v>26.966664999999999</v>
      </c>
      <c r="E47" s="35">
        <v>21.683332</v>
      </c>
      <c r="F47" s="35">
        <v>4.2586012357493637</v>
      </c>
      <c r="G47" s="81">
        <v>8</v>
      </c>
      <c r="H47" s="81">
        <v>39.787661085818648</v>
      </c>
      <c r="I47" s="35">
        <v>43.721973160632324</v>
      </c>
      <c r="J47" s="35">
        <v>-3.7413987642506368</v>
      </c>
      <c r="K47" s="35">
        <v>1632.1333439999999</v>
      </c>
      <c r="L47" s="35">
        <v>813.13334399999997</v>
      </c>
      <c r="M47" s="35">
        <v>96.441667999999993</v>
      </c>
    </row>
    <row r="48" spans="1:13" x14ac:dyDescent="0.25">
      <c r="A48" s="33" t="s">
        <v>325</v>
      </c>
      <c r="B48" s="35">
        <v>11634</v>
      </c>
      <c r="C48" s="35">
        <v>1069.9667040000002</v>
      </c>
      <c r="D48" s="35">
        <v>338.199973</v>
      </c>
      <c r="E48" s="35">
        <v>241.89998200000002</v>
      </c>
      <c r="F48" s="35">
        <v>10.873235546963336</v>
      </c>
      <c r="G48" s="81">
        <v>16</v>
      </c>
      <c r="H48" s="81">
        <v>44.066401562265611</v>
      </c>
      <c r="I48" s="35">
        <v>51.636287939229497</v>
      </c>
      <c r="J48" s="35">
        <v>-5.1267644530366647</v>
      </c>
      <c r="K48" s="35">
        <v>17119.467264000003</v>
      </c>
      <c r="L48" s="35">
        <v>5485.4672640000008</v>
      </c>
      <c r="M48" s="35">
        <v>342.84170400000005</v>
      </c>
    </row>
    <row r="49" spans="1:13" x14ac:dyDescent="0.25">
      <c r="A49" s="33" t="s">
        <v>350</v>
      </c>
      <c r="B49" s="35">
        <v>4215</v>
      </c>
      <c r="C49" s="35">
        <v>394.48335299999997</v>
      </c>
      <c r="D49" s="35">
        <v>232.83331699999997</v>
      </c>
      <c r="E49" s="35">
        <v>120.19998300000002</v>
      </c>
      <c r="F49" s="35">
        <v>10.684861523168001</v>
      </c>
      <c r="G49" s="81">
        <v>16</v>
      </c>
      <c r="H49" s="81">
        <v>35.241689792829291</v>
      </c>
      <c r="I49" s="35">
        <v>41.994340752972541</v>
      </c>
      <c r="J49" s="35">
        <v>-5.3151384768319989</v>
      </c>
      <c r="K49" s="35">
        <v>6311.7336479999994</v>
      </c>
      <c r="L49" s="35">
        <v>2096.7336479999994</v>
      </c>
      <c r="M49" s="35">
        <v>131.04585299999997</v>
      </c>
    </row>
    <row r="50" spans="1:13" x14ac:dyDescent="0.25">
      <c r="A50" s="33" t="s">
        <v>327</v>
      </c>
      <c r="B50" s="35">
        <v>707</v>
      </c>
      <c r="C50" s="35">
        <v>252.283334</v>
      </c>
      <c r="D50" s="35">
        <v>6.1666660000000002</v>
      </c>
      <c r="E50" s="35">
        <v>1.8</v>
      </c>
      <c r="F50" s="35">
        <v>2.8024046963007079</v>
      </c>
      <c r="G50" s="81">
        <v>6</v>
      </c>
      <c r="H50" s="81">
        <v>42.106948447006083</v>
      </c>
      <c r="I50" s="35">
        <v>42.400206358418771</v>
      </c>
      <c r="J50" s="35">
        <v>-3.1975953036992921</v>
      </c>
      <c r="K50" s="35">
        <v>1625.8666720000003</v>
      </c>
      <c r="L50" s="35">
        <v>918.86667200000011</v>
      </c>
      <c r="M50" s="35">
        <v>142.70000066666668</v>
      </c>
    </row>
    <row r="51" spans="1:13" x14ac:dyDescent="0.25">
      <c r="A51" s="33" t="s">
        <v>351</v>
      </c>
      <c r="B51" s="35">
        <v>10769</v>
      </c>
      <c r="C51" s="35">
        <v>1423.2500209999998</v>
      </c>
      <c r="D51" s="35">
        <v>100.63331399999998</v>
      </c>
      <c r="E51" s="35">
        <v>138.26666000000003</v>
      </c>
      <c r="F51" s="35">
        <v>7.5664850455674095</v>
      </c>
      <c r="G51" s="81">
        <v>8</v>
      </c>
      <c r="H51" s="81">
        <v>80.986974945062059</v>
      </c>
      <c r="I51" s="35">
        <v>84.176391363975384</v>
      </c>
      <c r="J51" s="35">
        <v>-0.43351495443259069</v>
      </c>
      <c r="K51" s="35">
        <v>11386.000167999999</v>
      </c>
      <c r="L51" s="35">
        <v>617.00016800000014</v>
      </c>
      <c r="M51" s="35">
        <v>77.125021000000018</v>
      </c>
    </row>
    <row r="52" spans="1:13" x14ac:dyDescent="0.25">
      <c r="A52" s="33" t="s">
        <v>328</v>
      </c>
      <c r="B52" s="35">
        <v>6621</v>
      </c>
      <c r="C52" s="35">
        <v>1123.0000169999998</v>
      </c>
      <c r="D52" s="35">
        <v>145.299981</v>
      </c>
      <c r="E52" s="35">
        <v>49.749996000000003</v>
      </c>
      <c r="F52" s="35">
        <v>5.8958146925833947</v>
      </c>
      <c r="G52" s="81">
        <v>6</v>
      </c>
      <c r="H52" s="81">
        <v>83.722165701098604</v>
      </c>
      <c r="I52" s="35">
        <v>87.006228947419743</v>
      </c>
      <c r="J52" s="35">
        <v>-0.10418530741660562</v>
      </c>
      <c r="K52" s="35">
        <v>6738.000102</v>
      </c>
      <c r="L52" s="35">
        <v>117.00010200000008</v>
      </c>
      <c r="M52" s="35">
        <v>19.500017000000017</v>
      </c>
    </row>
    <row r="53" spans="1:13" x14ac:dyDescent="0.25">
      <c r="A53" s="33" t="s">
        <v>376</v>
      </c>
      <c r="B53" s="35">
        <v>46069</v>
      </c>
      <c r="C53" s="35">
        <v>3013.3333570000004</v>
      </c>
      <c r="D53" s="35">
        <v>140.733317</v>
      </c>
      <c r="E53" s="35">
        <v>57.89999499999999</v>
      </c>
      <c r="F53" s="35">
        <v>15.288384835677505</v>
      </c>
      <c r="G53" s="81">
        <v>16</v>
      </c>
      <c r="H53" s="81">
        <v>89.643287017559018</v>
      </c>
      <c r="I53" s="35">
        <v>91.288891377443349</v>
      </c>
      <c r="J53" s="35">
        <v>-0.71161516432249527</v>
      </c>
      <c r="K53" s="35">
        <v>48213.333712000007</v>
      </c>
      <c r="L53" s="35">
        <v>2144.3337120000001</v>
      </c>
      <c r="M53" s="35">
        <v>134.02085700000001</v>
      </c>
    </row>
    <row r="54" spans="1:13" x14ac:dyDescent="0.25">
      <c r="A54" s="33" t="s">
        <v>329</v>
      </c>
      <c r="B54" s="35">
        <v>10380</v>
      </c>
      <c r="C54" s="35">
        <v>1043.0167170000004</v>
      </c>
      <c r="D54" s="35">
        <v>237.51663199999996</v>
      </c>
      <c r="E54" s="35">
        <v>401.04997300000002</v>
      </c>
      <c r="F54" s="35">
        <v>9.9519018543208979</v>
      </c>
      <c r="G54" s="81">
        <v>16</v>
      </c>
      <c r="H54" s="81">
        <v>38.579711841361863</v>
      </c>
      <c r="I54" s="35">
        <v>50.662483761678295</v>
      </c>
      <c r="J54" s="35">
        <v>-6.048098145679103</v>
      </c>
      <c r="K54" s="35">
        <v>16688.267472000007</v>
      </c>
      <c r="L54" s="35">
        <v>6308.2674720000023</v>
      </c>
      <c r="M54" s="35">
        <v>394.26671700000014</v>
      </c>
    </row>
    <row r="55" spans="1:13" x14ac:dyDescent="0.25">
      <c r="A55" s="33" t="s">
        <v>330</v>
      </c>
      <c r="B55" s="35">
        <v>293</v>
      </c>
      <c r="C55" s="35">
        <v>38.200000000000003</v>
      </c>
      <c r="D55" s="35">
        <v>9.233333</v>
      </c>
      <c r="E55" s="35">
        <v>2.15</v>
      </c>
      <c r="F55" s="35">
        <v>7.6701570680628279</v>
      </c>
      <c r="G55" s="81">
        <v>8</v>
      </c>
      <c r="H55" s="81">
        <v>73.865546715062493</v>
      </c>
      <c r="I55" s="35">
        <v>77.213633711972122</v>
      </c>
      <c r="J55" s="35">
        <v>-0.32984293193717235</v>
      </c>
      <c r="K55" s="35">
        <v>305.60000000000002</v>
      </c>
      <c r="L55" s="35">
        <v>12.6</v>
      </c>
      <c r="M55" s="35">
        <v>1.575</v>
      </c>
    </row>
    <row r="56" spans="1:13" x14ac:dyDescent="0.25">
      <c r="A56" s="33" t="s">
        <v>352</v>
      </c>
      <c r="B56" s="35">
        <v>11969</v>
      </c>
      <c r="C56" s="35">
        <v>1295.1167230000001</v>
      </c>
      <c r="D56" s="35">
        <v>203.33328700000001</v>
      </c>
      <c r="E56" s="35">
        <v>185.649978</v>
      </c>
      <c r="F56" s="35">
        <v>9.241638060448393</v>
      </c>
      <c r="G56" s="81">
        <v>11</v>
      </c>
      <c r="H56" s="81">
        <v>64.609638195122955</v>
      </c>
      <c r="I56" s="35">
        <v>72.614428364607832</v>
      </c>
      <c r="J56" s="35">
        <v>-1.7583619395516075</v>
      </c>
      <c r="K56" s="35">
        <v>14246.283953</v>
      </c>
      <c r="L56" s="35">
        <v>2277.2839529999997</v>
      </c>
      <c r="M56" s="35">
        <v>207.02581390909091</v>
      </c>
    </row>
    <row r="57" spans="1:13" x14ac:dyDescent="0.25">
      <c r="A57" s="33" t="s">
        <v>331</v>
      </c>
      <c r="B57" s="35">
        <v>19</v>
      </c>
      <c r="C57" s="35">
        <v>43.916666000000006</v>
      </c>
      <c r="D57" s="35">
        <v>0</v>
      </c>
      <c r="E57" s="35">
        <v>0</v>
      </c>
      <c r="F57" s="35">
        <v>0.43263757772504863</v>
      </c>
      <c r="G57" s="81">
        <v>8</v>
      </c>
      <c r="H57" s="81">
        <v>5.4079697215631093</v>
      </c>
      <c r="I57" s="35">
        <v>5.4079697215631093</v>
      </c>
      <c r="J57" s="35">
        <v>-7.5673624222749512</v>
      </c>
      <c r="K57" s="35">
        <v>351.33332799999994</v>
      </c>
      <c r="L57" s="35">
        <v>332.33332799999994</v>
      </c>
      <c r="M57" s="35">
        <v>41.541665999999992</v>
      </c>
    </row>
    <row r="58" spans="1:13" x14ac:dyDescent="0.25">
      <c r="A58" s="33" t="s">
        <v>332</v>
      </c>
      <c r="B58" s="35">
        <v>1157</v>
      </c>
      <c r="C58" s="35">
        <v>299.55000900000005</v>
      </c>
      <c r="D58" s="35">
        <v>23.366658000000008</v>
      </c>
      <c r="E58" s="35">
        <v>51.233325000000008</v>
      </c>
      <c r="F58" s="35">
        <v>3.8624602411545901</v>
      </c>
      <c r="G58" s="81">
        <v>6</v>
      </c>
      <c r="H58" s="81">
        <v>51.539045157412005</v>
      </c>
      <c r="I58" s="35">
        <v>59.716128970615635</v>
      </c>
      <c r="J58" s="35">
        <v>-2.1375397588454099</v>
      </c>
      <c r="K58" s="35">
        <v>1797.3000540000003</v>
      </c>
      <c r="L58" s="35">
        <v>640.30005400000005</v>
      </c>
      <c r="M58" s="35">
        <v>106.7166756666667</v>
      </c>
    </row>
    <row r="59" spans="1:13" x14ac:dyDescent="0.25">
      <c r="A59" s="33" t="s">
        <v>334</v>
      </c>
      <c r="B59" s="35">
        <v>406</v>
      </c>
      <c r="C59" s="35">
        <v>94.016671000000002</v>
      </c>
      <c r="D59" s="35">
        <v>23.799996</v>
      </c>
      <c r="E59" s="35">
        <v>3.0833330000000001</v>
      </c>
      <c r="F59" s="35">
        <v>4.318383066339373</v>
      </c>
      <c r="G59" s="81">
        <v>8</v>
      </c>
      <c r="H59" s="81">
        <v>41.976840363937136</v>
      </c>
      <c r="I59" s="35">
        <v>43.075399510325653</v>
      </c>
      <c r="J59" s="35">
        <v>-3.681616933660627</v>
      </c>
      <c r="K59" s="35">
        <v>752.13336800000002</v>
      </c>
      <c r="L59" s="35">
        <v>346.13336800000002</v>
      </c>
      <c r="M59" s="35">
        <v>43.266671000000002</v>
      </c>
    </row>
    <row r="60" spans="1:13" x14ac:dyDescent="0.25">
      <c r="A60" s="33" t="s">
        <v>353</v>
      </c>
      <c r="B60" s="35">
        <v>3647</v>
      </c>
      <c r="C60" s="35">
        <v>378.16667800000005</v>
      </c>
      <c r="D60" s="35">
        <v>41.383322999999997</v>
      </c>
      <c r="E60" s="35">
        <v>68.233327000000003</v>
      </c>
      <c r="F60" s="35">
        <v>9.6438957004033004</v>
      </c>
      <c r="G60" s="81">
        <v>16</v>
      </c>
      <c r="H60" s="81">
        <v>46.729251886198142</v>
      </c>
      <c r="I60" s="35">
        <v>54.329042892792174</v>
      </c>
      <c r="J60" s="35">
        <v>-6.3561042995966988</v>
      </c>
      <c r="K60" s="35">
        <v>6050.6668480000008</v>
      </c>
      <c r="L60" s="35">
        <v>2403.6668480000003</v>
      </c>
      <c r="M60" s="35">
        <v>150.22917800000002</v>
      </c>
    </row>
    <row r="61" spans="1:13" x14ac:dyDescent="0.25">
      <c r="A61" s="33" t="s">
        <v>336</v>
      </c>
      <c r="B61" s="35">
        <v>916</v>
      </c>
      <c r="C61" s="35">
        <v>181.816676</v>
      </c>
      <c r="D61" s="35">
        <v>95.783329999999992</v>
      </c>
      <c r="E61" s="35">
        <v>123.06666300000001</v>
      </c>
      <c r="F61" s="35">
        <v>5.038041725061567</v>
      </c>
      <c r="G61" s="81">
        <v>8</v>
      </c>
      <c r="H61" s="81">
        <v>28.577370881828955</v>
      </c>
      <c r="I61" s="35">
        <v>41.246396803031779</v>
      </c>
      <c r="J61" s="35">
        <v>-2.961958274938433</v>
      </c>
      <c r="K61" s="35">
        <v>1454.533408</v>
      </c>
      <c r="L61" s="35">
        <v>538.53340800000001</v>
      </c>
      <c r="M61" s="35">
        <v>67.316676000000001</v>
      </c>
    </row>
    <row r="62" spans="1:13" x14ac:dyDescent="0.25">
      <c r="A62" s="33" t="s">
        <v>337</v>
      </c>
      <c r="B62" s="35">
        <v>918</v>
      </c>
      <c r="C62" s="35">
        <v>160.333338</v>
      </c>
      <c r="D62" s="35">
        <v>210</v>
      </c>
      <c r="E62" s="35">
        <v>6922.8166650000003</v>
      </c>
      <c r="F62" s="35">
        <v>5.7255715589230736</v>
      </c>
      <c r="G62" s="81">
        <v>10</v>
      </c>
      <c r="H62" s="81">
        <v>0.9707739450152082</v>
      </c>
      <c r="I62" s="35">
        <v>19.117911550268669</v>
      </c>
      <c r="J62" s="35">
        <v>-4.2744284410769264</v>
      </c>
      <c r="K62" s="35">
        <v>1603.3333799999998</v>
      </c>
      <c r="L62" s="35">
        <v>685.33337999999992</v>
      </c>
      <c r="M62" s="35">
        <v>68.533338000000001</v>
      </c>
    </row>
    <row r="63" spans="1:13" x14ac:dyDescent="0.25">
      <c r="A63" s="33" t="s">
        <v>354</v>
      </c>
      <c r="B63" s="35">
        <v>18001</v>
      </c>
      <c r="C63" s="35">
        <v>2838.016725</v>
      </c>
      <c r="D63" s="35">
        <v>468.94995300000005</v>
      </c>
      <c r="E63" s="35">
        <v>392.48331200000001</v>
      </c>
      <c r="F63" s="35">
        <v>6.342809695739196</v>
      </c>
      <c r="G63" s="81">
        <v>8</v>
      </c>
      <c r="H63" s="81">
        <v>60.823230644618071</v>
      </c>
      <c r="I63" s="35">
        <v>68.041961685590366</v>
      </c>
      <c r="J63" s="35">
        <v>-1.657190304260804</v>
      </c>
      <c r="K63" s="35">
        <v>22704.1338</v>
      </c>
      <c r="L63" s="35">
        <v>4703.1337999999996</v>
      </c>
      <c r="M63" s="35">
        <v>587.89172499999995</v>
      </c>
    </row>
    <row r="64" spans="1:13" x14ac:dyDescent="0.25">
      <c r="A64" s="33" t="s">
        <v>453</v>
      </c>
      <c r="B64" s="35">
        <v>504</v>
      </c>
      <c r="C64" s="35">
        <v>78.633335000000002</v>
      </c>
      <c r="D64" s="35">
        <v>11.283333000000001</v>
      </c>
      <c r="E64" s="35">
        <v>0</v>
      </c>
      <c r="F64" s="35">
        <v>6.4094954131094655</v>
      </c>
      <c r="G64" s="81">
        <v>8</v>
      </c>
      <c r="H64" s="81">
        <v>70.064873845191798</v>
      </c>
      <c r="I64" s="35">
        <v>70.064873845191798</v>
      </c>
      <c r="J64" s="35">
        <v>-1.5905045868905348</v>
      </c>
      <c r="K64" s="35">
        <v>629.06668000000002</v>
      </c>
      <c r="L64" s="35">
        <v>125.06667999999998</v>
      </c>
      <c r="M64" s="35">
        <v>15.633334999999997</v>
      </c>
    </row>
    <row r="65" spans="1:13" x14ac:dyDescent="0.25">
      <c r="A65" s="33" t="s">
        <v>355</v>
      </c>
      <c r="B65" s="35">
        <v>6695</v>
      </c>
      <c r="C65" s="35">
        <v>829.9500330000003</v>
      </c>
      <c r="D65" s="35">
        <v>207.44997500000008</v>
      </c>
      <c r="E65" s="35">
        <v>294.13331199999988</v>
      </c>
      <c r="F65" s="35">
        <v>8.0667506883513767</v>
      </c>
      <c r="G65" s="81">
        <v>16</v>
      </c>
      <c r="H65" s="81">
        <v>31.425236884045844</v>
      </c>
      <c r="I65" s="35">
        <v>40.335212721532976</v>
      </c>
      <c r="J65" s="35">
        <v>-7.9332493116486225</v>
      </c>
      <c r="K65" s="35">
        <v>13279.200528000005</v>
      </c>
      <c r="L65" s="35">
        <v>6584.2005280000003</v>
      </c>
      <c r="M65" s="35">
        <v>411.51253300000002</v>
      </c>
    </row>
    <row r="66" spans="1:13" x14ac:dyDescent="0.25">
      <c r="A66" s="33" t="s">
        <v>339</v>
      </c>
      <c r="B66" s="35">
        <v>199</v>
      </c>
      <c r="C66" s="35">
        <v>38.783332999999999</v>
      </c>
      <c r="D66" s="35">
        <v>4.983333</v>
      </c>
      <c r="E66" s="35">
        <v>0</v>
      </c>
      <c r="F66" s="35">
        <v>5.1310700913714662</v>
      </c>
      <c r="G66" s="81">
        <v>6</v>
      </c>
      <c r="H66" s="81">
        <v>75.780656142888887</v>
      </c>
      <c r="I66" s="35">
        <v>75.780656142888887</v>
      </c>
      <c r="J66" s="35">
        <v>-0.8689299086285337</v>
      </c>
      <c r="K66" s="35">
        <v>232.69999799999997</v>
      </c>
      <c r="L66" s="35">
        <v>33.699997999999994</v>
      </c>
      <c r="M66" s="35">
        <v>5.6166663333333329</v>
      </c>
    </row>
    <row r="67" spans="1:13" x14ac:dyDescent="0.25">
      <c r="A67" s="33" t="s">
        <v>340</v>
      </c>
      <c r="B67" s="35">
        <v>2474</v>
      </c>
      <c r="C67" s="35">
        <v>449.61667599999998</v>
      </c>
      <c r="D67" s="35">
        <v>33.199993999999997</v>
      </c>
      <c r="E67" s="35">
        <v>102.283325</v>
      </c>
      <c r="F67" s="35">
        <v>5.5024649486088011</v>
      </c>
      <c r="G67" s="81">
        <v>6</v>
      </c>
      <c r="H67" s="81">
        <v>70.472284542291519</v>
      </c>
      <c r="I67" s="35">
        <v>85.401635642226978</v>
      </c>
      <c r="J67" s="35">
        <v>-0.49753505139119852</v>
      </c>
      <c r="K67" s="35">
        <v>2697.7000560000001</v>
      </c>
      <c r="L67" s="35">
        <v>223.70005600000005</v>
      </c>
      <c r="M67" s="35">
        <v>37.28334266666667</v>
      </c>
    </row>
    <row r="68" spans="1:13" x14ac:dyDescent="0.25">
      <c r="A68" s="33" t="s">
        <v>356</v>
      </c>
      <c r="B68" s="35">
        <v>9026</v>
      </c>
      <c r="C68" s="35">
        <v>796.61670100000015</v>
      </c>
      <c r="D68" s="35">
        <v>234.38330799999989</v>
      </c>
      <c r="E68" s="35">
        <v>223.83331000000007</v>
      </c>
      <c r="F68" s="35">
        <v>11.330417738756394</v>
      </c>
      <c r="G68" s="81">
        <v>16</v>
      </c>
      <c r="H68" s="81">
        <v>43.432063187031162</v>
      </c>
      <c r="I68" s="35">
        <v>52.861299247573569</v>
      </c>
      <c r="J68" s="35">
        <v>-4.6695822612436064</v>
      </c>
      <c r="K68" s="35">
        <v>12745.867216000006</v>
      </c>
      <c r="L68" s="35">
        <v>3719.8672160000006</v>
      </c>
      <c r="M68" s="35">
        <v>232.49170100000006</v>
      </c>
    </row>
    <row r="69" spans="1:13" x14ac:dyDescent="0.25">
      <c r="A69" s="33" t="s">
        <v>357</v>
      </c>
      <c r="B69" s="35">
        <v>20771</v>
      </c>
      <c r="C69" s="35">
        <v>2566.3833610000001</v>
      </c>
      <c r="D69" s="35">
        <v>330.349986</v>
      </c>
      <c r="E69" s="35">
        <v>625.8999859999999</v>
      </c>
      <c r="F69" s="35">
        <v>8.0934907526467548</v>
      </c>
      <c r="G69" s="81">
        <v>8</v>
      </c>
      <c r="H69" s="81">
        <v>71.895788195563526</v>
      </c>
      <c r="I69" s="35">
        <v>83.007295182700176</v>
      </c>
      <c r="J69" s="35">
        <v>9.3490752646755479E-2</v>
      </c>
      <c r="K69" s="35">
        <v>20531.066888000005</v>
      </c>
      <c r="L69" s="35">
        <v>-239.93311200000034</v>
      </c>
      <c r="M69" s="35">
        <v>-29.991639000000042</v>
      </c>
    </row>
    <row r="70" spans="1:13" x14ac:dyDescent="0.25">
      <c r="A70" s="33" t="s">
        <v>341</v>
      </c>
      <c r="B70" s="35">
        <v>9552</v>
      </c>
      <c r="C70" s="35">
        <v>1386.0333550000003</v>
      </c>
      <c r="D70" s="35">
        <v>96.199980000000011</v>
      </c>
      <c r="E70" s="35">
        <v>72.649984999999987</v>
      </c>
      <c r="F70" s="35">
        <v>6.8916090406785342</v>
      </c>
      <c r="G70" s="81">
        <v>8</v>
      </c>
      <c r="H70" s="81">
        <v>76.790327907048365</v>
      </c>
      <c r="I70" s="35">
        <v>80.55411869413939</v>
      </c>
      <c r="J70" s="35">
        <v>-1.1083909593214663</v>
      </c>
      <c r="K70" s="35">
        <v>11088.266840000002</v>
      </c>
      <c r="L70" s="35">
        <v>1536.2668400000005</v>
      </c>
      <c r="M70" s="35">
        <v>192.033355</v>
      </c>
    </row>
    <row r="71" spans="1:13" x14ac:dyDescent="0.25">
      <c r="A71" s="33" t="s">
        <v>358</v>
      </c>
      <c r="B71" s="35">
        <v>13818</v>
      </c>
      <c r="C71" s="35">
        <v>1250.10004</v>
      </c>
      <c r="D71" s="35">
        <v>260.61663999999996</v>
      </c>
      <c r="E71" s="35">
        <v>385.04997400000008</v>
      </c>
      <c r="F71" s="35">
        <v>11.053515365058304</v>
      </c>
      <c r="G71" s="81">
        <v>8</v>
      </c>
      <c r="H71" s="81">
        <v>49.739112037361544</v>
      </c>
      <c r="I71" s="35">
        <v>62.41656774452246</v>
      </c>
      <c r="J71" s="35">
        <v>3.053515365058304</v>
      </c>
      <c r="K71" s="35">
        <v>18457.600600000002</v>
      </c>
      <c r="L71" s="35">
        <v>4639.6005999999998</v>
      </c>
      <c r="M71" s="35">
        <v>307.16254000000004</v>
      </c>
    </row>
    <row r="72" spans="1:13" x14ac:dyDescent="0.25">
      <c r="A72" s="33" t="s">
        <v>359</v>
      </c>
      <c r="B72" s="35">
        <v>6010</v>
      </c>
      <c r="C72" s="35">
        <v>1182.1500230000001</v>
      </c>
      <c r="D72" s="35">
        <v>239.433314</v>
      </c>
      <c r="E72" s="35">
        <v>74.883325999999997</v>
      </c>
      <c r="F72" s="35">
        <v>5.0839570977193977</v>
      </c>
      <c r="G72" s="81">
        <v>8</v>
      </c>
      <c r="H72" s="81">
        <v>50.201586081039231</v>
      </c>
      <c r="I72" s="35">
        <v>52.846004905022312</v>
      </c>
      <c r="J72" s="35">
        <v>-2.9160429022806023</v>
      </c>
      <c r="K72" s="35">
        <v>9457.2001840000012</v>
      </c>
      <c r="L72" s="35">
        <v>3447.2001840000007</v>
      </c>
      <c r="M72" s="35">
        <v>430.90002299999998</v>
      </c>
    </row>
    <row r="73" spans="1:13" x14ac:dyDescent="0.25">
      <c r="A73" s="33" t="s">
        <v>343</v>
      </c>
      <c r="B73" s="35">
        <v>4465</v>
      </c>
      <c r="C73" s="35">
        <v>607.33335600000021</v>
      </c>
      <c r="D73" s="35">
        <v>152.61665399999998</v>
      </c>
      <c r="E73" s="35">
        <v>269.74998699999986</v>
      </c>
      <c r="F73" s="35">
        <v>7.3518109221058463</v>
      </c>
      <c r="G73" s="81">
        <v>8</v>
      </c>
      <c r="H73" s="81">
        <v>52.406040747031277</v>
      </c>
      <c r="I73" s="35">
        <v>69.428908883098714</v>
      </c>
      <c r="J73" s="35">
        <v>-0.64818907789415336</v>
      </c>
      <c r="K73" s="35">
        <v>4858.6668480000017</v>
      </c>
      <c r="L73" s="35">
        <v>393.66684799999979</v>
      </c>
      <c r="M73" s="35">
        <v>49.208355999999974</v>
      </c>
    </row>
    <row r="74" spans="1:13" x14ac:dyDescent="0.25">
      <c r="A74" s="33" t="s">
        <v>344</v>
      </c>
      <c r="B74" s="35">
        <v>8365</v>
      </c>
      <c r="C74" s="35">
        <v>778.5833540000001</v>
      </c>
      <c r="D74" s="35">
        <v>100.31665500000001</v>
      </c>
      <c r="E74" s="35">
        <v>219.86665900000003</v>
      </c>
      <c r="F74" s="35">
        <v>10.743872132668276</v>
      </c>
      <c r="G74" s="81">
        <v>16</v>
      </c>
      <c r="H74" s="81">
        <v>47.581758277363384</v>
      </c>
      <c r="I74" s="35">
        <v>59.484866838816934</v>
      </c>
      <c r="J74" s="35">
        <v>-5.2561278673317249</v>
      </c>
      <c r="K74" s="35">
        <v>12457.333664000002</v>
      </c>
      <c r="L74" s="35">
        <v>4092.3336640000007</v>
      </c>
      <c r="M74" s="35">
        <v>255.77085400000004</v>
      </c>
    </row>
    <row r="75" spans="1:13" s="82" customFormat="1" x14ac:dyDescent="0.25">
      <c r="A75" s="82" t="s">
        <v>345</v>
      </c>
      <c r="B75" s="83">
        <v>261107</v>
      </c>
      <c r="C75" s="83">
        <v>30626.067305000004</v>
      </c>
      <c r="D75" s="83">
        <v>4633.082848</v>
      </c>
      <c r="E75" s="83">
        <v>11349.983022</v>
      </c>
      <c r="F75" s="83">
        <v>8.5256457317773773</v>
      </c>
      <c r="G75" s="84">
        <v>10.43923642402509</v>
      </c>
      <c r="H75" s="84">
        <v>54.780606653260023</v>
      </c>
      <c r="I75" s="83">
        <v>71.83742602751235</v>
      </c>
      <c r="J75" s="83">
        <v>-1.9135906922477113</v>
      </c>
      <c r="K75" s="83">
        <v>319712.75733499997</v>
      </c>
      <c r="L75" s="83">
        <v>58605.757335000002</v>
      </c>
      <c r="M75" s="83">
        <v>4970.9263959090904</v>
      </c>
    </row>
    <row r="76" spans="1:13" x14ac:dyDescent="0.25">
      <c r="A76" s="78" t="s">
        <v>455</v>
      </c>
    </row>
    <row r="77" spans="1:13" x14ac:dyDescent="0.25">
      <c r="A77" s="33" t="s">
        <v>489</v>
      </c>
      <c r="B77" s="35">
        <v>4188</v>
      </c>
      <c r="C77" s="35">
        <v>972.91668199999981</v>
      </c>
      <c r="D77" s="35">
        <v>268.93332099999998</v>
      </c>
      <c r="E77" s="35">
        <v>288.61666500000001</v>
      </c>
      <c r="F77" s="35">
        <v>4.3045823732725355</v>
      </c>
      <c r="G77" s="81">
        <v>4.5</v>
      </c>
      <c r="H77" s="81">
        <v>60.809339129243881</v>
      </c>
      <c r="I77" s="35">
        <v>74.941954685582658</v>
      </c>
      <c r="J77" s="35">
        <v>-0.19541762672746471</v>
      </c>
      <c r="K77" s="35">
        <v>4378.1250689999988</v>
      </c>
      <c r="L77" s="35">
        <v>190.12506899999985</v>
      </c>
      <c r="M77" s="35">
        <v>42.250015333333316</v>
      </c>
    </row>
    <row r="78" spans="1:13" x14ac:dyDescent="0.25">
      <c r="A78" s="33" t="s">
        <v>490</v>
      </c>
      <c r="B78" s="35">
        <v>6690</v>
      </c>
      <c r="C78" s="35">
        <v>1441.2333610000001</v>
      </c>
      <c r="D78" s="35">
        <v>290.53330800000003</v>
      </c>
      <c r="E78" s="35">
        <v>68.499996999999993</v>
      </c>
      <c r="F78" s="35">
        <v>4.641857579093327</v>
      </c>
      <c r="G78" s="81">
        <v>4.5</v>
      </c>
      <c r="H78" s="81">
        <v>82.580358474464134</v>
      </c>
      <c r="I78" s="35">
        <v>85.846822958555862</v>
      </c>
      <c r="J78" s="35">
        <v>0.14185757909332722</v>
      </c>
      <c r="K78" s="35">
        <v>6485.5501245000005</v>
      </c>
      <c r="L78" s="35">
        <v>-204.44987549999991</v>
      </c>
      <c r="M78" s="35">
        <v>-45.433305666666648</v>
      </c>
    </row>
    <row r="79" spans="1:13" x14ac:dyDescent="0.25">
      <c r="A79" s="33" t="s">
        <v>441</v>
      </c>
      <c r="B79" s="35">
        <v>15155</v>
      </c>
      <c r="C79" s="35">
        <v>3105.366704</v>
      </c>
      <c r="D79" s="35">
        <v>617.48330199999998</v>
      </c>
      <c r="E79" s="35">
        <v>975.29999799999996</v>
      </c>
      <c r="F79" s="35">
        <v>4.8802609947736464</v>
      </c>
      <c r="G79" s="81">
        <v>4.5</v>
      </c>
      <c r="H79" s="81">
        <v>71.683061928687096</v>
      </c>
      <c r="I79" s="35">
        <v>90.46235468631636</v>
      </c>
      <c r="J79" s="35">
        <v>0.38026099477364655</v>
      </c>
      <c r="K79" s="35">
        <v>13974.150167999998</v>
      </c>
      <c r="L79" s="35">
        <v>-1180.8498320000006</v>
      </c>
      <c r="M79" s="35">
        <v>-262.41107377777791</v>
      </c>
    </row>
    <row r="80" spans="1:13" x14ac:dyDescent="0.25">
      <c r="A80" s="33" t="s">
        <v>361</v>
      </c>
      <c r="B80" s="35">
        <v>52661</v>
      </c>
      <c r="C80" s="35">
        <v>11206.316788000004</v>
      </c>
      <c r="D80" s="35">
        <v>1596.233223</v>
      </c>
      <c r="E80" s="35">
        <v>375.54998799999993</v>
      </c>
      <c r="F80" s="35">
        <v>4.6992246423366044</v>
      </c>
      <c r="G80" s="81">
        <v>4.5</v>
      </c>
      <c r="H80" s="81">
        <v>88.802213094033377</v>
      </c>
      <c r="I80" s="35">
        <v>91.40713711497078</v>
      </c>
      <c r="J80" s="35">
        <v>0.19922464233660434</v>
      </c>
      <c r="K80" s="35">
        <v>50428.425545999991</v>
      </c>
      <c r="L80" s="35">
        <v>-2232.574454000001</v>
      </c>
      <c r="M80" s="35">
        <v>-496.12765644444471</v>
      </c>
    </row>
    <row r="81" spans="1:13" x14ac:dyDescent="0.25">
      <c r="A81" s="33" t="s">
        <v>362</v>
      </c>
      <c r="B81" s="35">
        <v>41018</v>
      </c>
      <c r="C81" s="35">
        <v>8617.6000509999976</v>
      </c>
      <c r="D81" s="35">
        <v>602.78328599999975</v>
      </c>
      <c r="E81" s="35">
        <v>991.74999699999989</v>
      </c>
      <c r="F81" s="35">
        <v>4.7597938819683581</v>
      </c>
      <c r="G81" s="81">
        <v>4.5</v>
      </c>
      <c r="H81" s="81">
        <v>89.257658620242012</v>
      </c>
      <c r="I81" s="35">
        <v>98.858266252046548</v>
      </c>
      <c r="J81" s="35">
        <v>0.25979388196835773</v>
      </c>
      <c r="K81" s="35">
        <v>38779.200229499998</v>
      </c>
      <c r="L81" s="35">
        <v>-2238.7997704999998</v>
      </c>
      <c r="M81" s="35">
        <v>-497.51106011111108</v>
      </c>
    </row>
    <row r="82" spans="1:13" x14ac:dyDescent="0.25">
      <c r="A82" s="33" t="s">
        <v>363</v>
      </c>
      <c r="B82" s="35">
        <v>41831.08</v>
      </c>
      <c r="C82" s="35">
        <v>8980.3000979999997</v>
      </c>
      <c r="D82" s="35">
        <v>1931.3832509999995</v>
      </c>
      <c r="E82" s="35">
        <v>1041.0499939999997</v>
      </c>
      <c r="F82" s="35">
        <v>4.6580937767676822</v>
      </c>
      <c r="G82" s="81">
        <v>4.5</v>
      </c>
      <c r="H82" s="81">
        <v>77.771294198137753</v>
      </c>
      <c r="I82" s="35">
        <v>84.161735506382044</v>
      </c>
      <c r="J82" s="35">
        <v>0.1580937767676818</v>
      </c>
      <c r="K82" s="35">
        <v>40411.350441000002</v>
      </c>
      <c r="L82" s="35">
        <v>-1419.7295590000006</v>
      </c>
      <c r="M82" s="35">
        <v>-315.49545755555567</v>
      </c>
    </row>
    <row r="83" spans="1:13" x14ac:dyDescent="0.25">
      <c r="A83" s="33" t="s">
        <v>364</v>
      </c>
      <c r="B83" s="35">
        <v>2784</v>
      </c>
      <c r="C83" s="35">
        <v>614.90000199999997</v>
      </c>
      <c r="D83" s="35">
        <v>209.89999800000001</v>
      </c>
      <c r="E83" s="35">
        <v>90</v>
      </c>
      <c r="F83" s="35">
        <v>4.5275654430718308</v>
      </c>
      <c r="G83" s="81">
        <v>4.5</v>
      </c>
      <c r="H83" s="81">
        <v>67.628625548948378</v>
      </c>
      <c r="I83" s="35">
        <v>75.008082744829039</v>
      </c>
      <c r="J83" s="35">
        <v>2.7565443071831053E-2</v>
      </c>
      <c r="K83" s="35">
        <v>2767.050009</v>
      </c>
      <c r="L83" s="35">
        <v>-16.949991000000008</v>
      </c>
      <c r="M83" s="35">
        <v>-3.7666646666666703</v>
      </c>
    </row>
    <row r="84" spans="1:13" x14ac:dyDescent="0.25">
      <c r="A84" s="33" t="s">
        <v>337</v>
      </c>
      <c r="B84" s="35">
        <v>0</v>
      </c>
      <c r="C84" s="35">
        <v>116.283333</v>
      </c>
      <c r="D84" s="35">
        <v>0</v>
      </c>
      <c r="E84" s="35">
        <v>6979.25</v>
      </c>
      <c r="F84" s="35">
        <v>0</v>
      </c>
      <c r="G84" s="81">
        <v>1</v>
      </c>
      <c r="H84" s="81">
        <v>0</v>
      </c>
      <c r="I84" s="35">
        <v>0</v>
      </c>
      <c r="J84" s="35">
        <v>-1</v>
      </c>
      <c r="K84" s="35">
        <v>116.283333</v>
      </c>
      <c r="L84" s="35">
        <v>116.283333</v>
      </c>
      <c r="M84" s="35">
        <v>116.283333</v>
      </c>
    </row>
    <row r="85" spans="1:13" s="82" customFormat="1" x14ac:dyDescent="0.25">
      <c r="A85" s="82" t="s">
        <v>345</v>
      </c>
      <c r="B85" s="83">
        <v>164327.07999999999</v>
      </c>
      <c r="C85" s="83">
        <v>35054.917019</v>
      </c>
      <c r="D85" s="83">
        <v>5517.2496889999984</v>
      </c>
      <c r="E85" s="83">
        <v>10810.016639000001</v>
      </c>
      <c r="F85" s="83">
        <v>4.6877041503459731</v>
      </c>
      <c r="G85" s="84">
        <v>4.4883898836423031</v>
      </c>
      <c r="H85" s="84">
        <v>71.069632238726101</v>
      </c>
      <c r="I85" s="83">
        <v>89.728497048861897</v>
      </c>
      <c r="J85" s="83">
        <v>0.19931426670366989</v>
      </c>
      <c r="K85" s="83">
        <v>157340.13492000001</v>
      </c>
      <c r="L85" s="83">
        <v>-6986.9450800000013</v>
      </c>
      <c r="M85" s="83">
        <v>-1462.2118698888894</v>
      </c>
    </row>
    <row r="86" spans="1:13" x14ac:dyDescent="0.25">
      <c r="A86" s="78" t="s">
        <v>456</v>
      </c>
    </row>
    <row r="87" spans="1:13" x14ac:dyDescent="0.25">
      <c r="A87" s="33" t="s">
        <v>489</v>
      </c>
      <c r="B87" s="35">
        <v>4077</v>
      </c>
      <c r="C87" s="35">
        <v>1075.3833440000001</v>
      </c>
      <c r="D87" s="35">
        <v>130.19999000000001</v>
      </c>
      <c r="E87" s="35">
        <v>0</v>
      </c>
      <c r="F87" s="35">
        <v>3.7912061989310479</v>
      </c>
      <c r="G87" s="81">
        <v>4.5</v>
      </c>
      <c r="H87" s="81">
        <v>75.150342100703838</v>
      </c>
      <c r="I87" s="35">
        <v>75.150342100703838</v>
      </c>
      <c r="J87" s="35">
        <v>-0.70879380106895207</v>
      </c>
      <c r="K87" s="35">
        <v>4839.2250480000002</v>
      </c>
      <c r="L87" s="35">
        <v>762.22504800000036</v>
      </c>
      <c r="M87" s="35">
        <v>169.38334400000008</v>
      </c>
    </row>
    <row r="88" spans="1:13" x14ac:dyDescent="0.25">
      <c r="A88" s="33" t="s">
        <v>361</v>
      </c>
      <c r="B88" s="35">
        <v>2796.08</v>
      </c>
      <c r="C88" s="35">
        <v>672.50001699999996</v>
      </c>
      <c r="D88" s="35">
        <v>319.21665300000001</v>
      </c>
      <c r="E88" s="35">
        <v>239.216666</v>
      </c>
      <c r="F88" s="35">
        <v>4.1577396718489608</v>
      </c>
      <c r="G88" s="81">
        <v>4.5</v>
      </c>
      <c r="H88" s="81">
        <v>50.476602997995123</v>
      </c>
      <c r="I88" s="35">
        <v>62.652303017401607</v>
      </c>
      <c r="J88" s="35">
        <v>-0.34226032815103963</v>
      </c>
      <c r="K88" s="35">
        <v>3026.2500765</v>
      </c>
      <c r="L88" s="35">
        <v>230.17007649999994</v>
      </c>
      <c r="M88" s="35">
        <v>51.148905888888876</v>
      </c>
    </row>
    <row r="89" spans="1:13" x14ac:dyDescent="0.25">
      <c r="A89" s="33" t="s">
        <v>368</v>
      </c>
      <c r="B89" s="35">
        <v>41667.160000000003</v>
      </c>
      <c r="C89" s="35">
        <v>9308.7667149999979</v>
      </c>
      <c r="D89" s="35">
        <v>828.54995899999983</v>
      </c>
      <c r="E89" s="35">
        <v>1168.233332</v>
      </c>
      <c r="F89" s="35">
        <v>4.4761203364198829</v>
      </c>
      <c r="G89" s="81">
        <v>4.5</v>
      </c>
      <c r="H89" s="81">
        <v>81.901091795519974</v>
      </c>
      <c r="I89" s="35">
        <v>91.339445989862142</v>
      </c>
      <c r="J89" s="35">
        <v>-2.387966358011738E-2</v>
      </c>
      <c r="K89" s="35">
        <v>41889.450217500009</v>
      </c>
      <c r="L89" s="35">
        <v>222.29021749999978</v>
      </c>
      <c r="M89" s="35">
        <v>49.397826111111087</v>
      </c>
    </row>
    <row r="90" spans="1:13" x14ac:dyDescent="0.25">
      <c r="A90" s="33" t="s">
        <v>337</v>
      </c>
      <c r="B90" s="35">
        <v>0</v>
      </c>
      <c r="C90" s="35">
        <v>66.366666999999993</v>
      </c>
      <c r="D90" s="35">
        <v>0</v>
      </c>
      <c r="E90" s="35">
        <v>665.13333299999999</v>
      </c>
      <c r="F90" s="35">
        <v>0</v>
      </c>
      <c r="G90" s="81">
        <v>1</v>
      </c>
      <c r="H90" s="81">
        <v>0</v>
      </c>
      <c r="I90" s="35">
        <v>0</v>
      </c>
      <c r="J90" s="35">
        <v>-1</v>
      </c>
      <c r="K90" s="35">
        <v>66.366666999999993</v>
      </c>
      <c r="L90" s="35">
        <v>66.366666999999993</v>
      </c>
      <c r="M90" s="35">
        <v>66.366666999999993</v>
      </c>
    </row>
    <row r="91" spans="1:13" s="82" customFormat="1" x14ac:dyDescent="0.25">
      <c r="A91" s="82" t="s">
        <v>345</v>
      </c>
      <c r="B91" s="83">
        <v>48540.24</v>
      </c>
      <c r="C91" s="83">
        <v>11123.016742999998</v>
      </c>
      <c r="D91" s="83">
        <v>1277.9666019999997</v>
      </c>
      <c r="E91" s="83">
        <v>2072.5833309999998</v>
      </c>
      <c r="F91" s="83">
        <v>4.3639456023068224</v>
      </c>
      <c r="G91" s="84">
        <v>4.4791168763055067</v>
      </c>
      <c r="H91" s="84">
        <v>74.526911457710398</v>
      </c>
      <c r="I91" s="83">
        <v>86.982636143859949</v>
      </c>
      <c r="J91" s="83">
        <v>-0.115171273998684</v>
      </c>
      <c r="K91" s="83">
        <v>49821.292009000004</v>
      </c>
      <c r="L91" s="83">
        <v>1281.0520090000002</v>
      </c>
      <c r="M91" s="83">
        <v>336.29674300000005</v>
      </c>
    </row>
    <row r="92" spans="1:13" x14ac:dyDescent="0.25">
      <c r="A92" s="33" t="s">
        <v>373</v>
      </c>
    </row>
    <row r="93" spans="1:13" x14ac:dyDescent="0.25">
      <c r="A93" s="33" t="s">
        <v>337</v>
      </c>
      <c r="B93" s="35">
        <v>0</v>
      </c>
      <c r="C93" s="35">
        <v>9.9999999999999995E-7</v>
      </c>
      <c r="D93" s="35">
        <v>1118.3666659999999</v>
      </c>
      <c r="E93" s="35">
        <v>0</v>
      </c>
      <c r="F93" s="35">
        <v>0</v>
      </c>
      <c r="G93" s="81">
        <v>1</v>
      </c>
      <c r="H93" s="81">
        <v>0</v>
      </c>
      <c r="I93" s="35">
        <v>0</v>
      </c>
      <c r="J93" s="35">
        <v>-1</v>
      </c>
      <c r="K93" s="35">
        <v>9.9999999999999995E-7</v>
      </c>
      <c r="L93" s="35">
        <v>9.9999999999999995E-7</v>
      </c>
      <c r="M93" s="35">
        <v>9.9999999999999995E-7</v>
      </c>
    </row>
    <row r="94" spans="1:13" x14ac:dyDescent="0.25">
      <c r="A94" s="33" t="s">
        <v>345</v>
      </c>
      <c r="B94" s="35">
        <v>0</v>
      </c>
      <c r="C94" s="35">
        <v>9.9999999999999995E-7</v>
      </c>
      <c r="D94" s="35">
        <v>1118.3666659999999</v>
      </c>
      <c r="E94" s="35">
        <v>0</v>
      </c>
      <c r="F94" s="35">
        <v>0</v>
      </c>
      <c r="G94" s="81">
        <v>1</v>
      </c>
      <c r="H94" s="81">
        <v>0</v>
      </c>
      <c r="I94" s="35">
        <v>0</v>
      </c>
      <c r="J94" s="35">
        <v>-1</v>
      </c>
      <c r="K94" s="35">
        <v>9.9999999999999995E-7</v>
      </c>
      <c r="L94" s="35">
        <v>9.9999999999999995E-7</v>
      </c>
      <c r="M94" s="35">
        <v>9.9999999999999995E-7</v>
      </c>
    </row>
    <row r="95" spans="1:13" x14ac:dyDescent="0.25">
      <c r="A95" s="78" t="s">
        <v>457</v>
      </c>
    </row>
    <row r="96" spans="1:13" x14ac:dyDescent="0.25">
      <c r="A96" s="33" t="s">
        <v>458</v>
      </c>
      <c r="B96" s="35">
        <v>6999</v>
      </c>
      <c r="C96" s="35">
        <v>807.95002399999998</v>
      </c>
      <c r="D96" s="35">
        <v>592.41664700000001</v>
      </c>
      <c r="E96" s="35">
        <v>265.89999799999998</v>
      </c>
      <c r="F96" s="35">
        <v>8.6626645115366685</v>
      </c>
      <c r="G96" s="81">
        <v>9.3699999999999992</v>
      </c>
      <c r="H96" s="81">
        <v>44.787216433135391</v>
      </c>
      <c r="I96" s="35">
        <v>53.291361104120433</v>
      </c>
      <c r="J96" s="35">
        <v>-0.70733548846333061</v>
      </c>
      <c r="K96" s="35">
        <v>7577.2383917200004</v>
      </c>
      <c r="L96" s="35">
        <v>578.23839172000032</v>
      </c>
      <c r="M96" s="35">
        <v>61.675564615264918</v>
      </c>
    </row>
    <row r="97" spans="1:13" x14ac:dyDescent="0.25">
      <c r="A97" s="33" t="s">
        <v>413</v>
      </c>
      <c r="B97" s="35">
        <v>9193</v>
      </c>
      <c r="C97" s="35">
        <v>919.61671700000011</v>
      </c>
      <c r="D97" s="35">
        <v>279.63329100000004</v>
      </c>
      <c r="E97" s="35">
        <v>380.74999700000001</v>
      </c>
      <c r="F97" s="35">
        <v>9.9965559890969224</v>
      </c>
      <c r="G97" s="81">
        <v>9.3699999999999992</v>
      </c>
      <c r="H97" s="81">
        <v>62.029364735607885</v>
      </c>
      <c r="I97" s="35">
        <v>81.72307353760911</v>
      </c>
      <c r="J97" s="35">
        <v>0.62655598909692234</v>
      </c>
      <c r="K97" s="35">
        <v>8625.7528054499999</v>
      </c>
      <c r="L97" s="35">
        <v>-567.24719454999956</v>
      </c>
      <c r="M97" s="35">
        <v>-60.447248884861352</v>
      </c>
    </row>
    <row r="98" spans="1:13" x14ac:dyDescent="0.25">
      <c r="A98" s="33" t="s">
        <v>414</v>
      </c>
      <c r="B98" s="35">
        <v>7016</v>
      </c>
      <c r="C98" s="35">
        <v>921.65003300000001</v>
      </c>
      <c r="D98" s="35">
        <v>260.88330999999999</v>
      </c>
      <c r="E98" s="35">
        <v>536.24999800000001</v>
      </c>
      <c r="F98" s="35">
        <v>7.6124339486678023</v>
      </c>
      <c r="G98" s="81">
        <v>9.3699999999999992</v>
      </c>
      <c r="H98" s="81">
        <v>43.534256069024337</v>
      </c>
      <c r="I98" s="35">
        <v>63.275978249833308</v>
      </c>
      <c r="J98" s="35">
        <v>-1.7575660513321976</v>
      </c>
      <c r="K98" s="35">
        <v>8641.0793093699976</v>
      </c>
      <c r="L98" s="35">
        <v>1625.0793093699995</v>
      </c>
      <c r="M98" s="35">
        <v>173.39049216173058</v>
      </c>
    </row>
    <row r="99" spans="1:13" x14ac:dyDescent="0.25">
      <c r="A99" s="33" t="s">
        <v>415</v>
      </c>
      <c r="B99" s="35">
        <v>18963</v>
      </c>
      <c r="C99" s="35">
        <v>1957.3334100000002</v>
      </c>
      <c r="D99" s="35">
        <v>506.56659700000006</v>
      </c>
      <c r="E99" s="35">
        <v>776.04999500000008</v>
      </c>
      <c r="F99" s="35">
        <v>9.6881808194343346</v>
      </c>
      <c r="G99" s="81">
        <v>9.3699999999999992</v>
      </c>
      <c r="H99" s="81">
        <v>62.428386112189379</v>
      </c>
      <c r="I99" s="35">
        <v>82.091338579171136</v>
      </c>
      <c r="J99" s="35">
        <v>0.31818081943433413</v>
      </c>
      <c r="K99" s="35">
        <v>18350.697052110001</v>
      </c>
      <c r="L99" s="35">
        <v>-612.30294789000004</v>
      </c>
      <c r="M99" s="35">
        <v>-65.315087108905843</v>
      </c>
    </row>
    <row r="100" spans="1:13" x14ac:dyDescent="0.25">
      <c r="A100" s="33" t="s">
        <v>416</v>
      </c>
      <c r="B100" s="35">
        <v>6784</v>
      </c>
      <c r="C100" s="35">
        <v>685.66669100000001</v>
      </c>
      <c r="D100" s="35">
        <v>139.88331600000001</v>
      </c>
      <c r="E100" s="35">
        <v>942.84999700000003</v>
      </c>
      <c r="F100" s="35">
        <v>9.8940200669599108</v>
      </c>
      <c r="G100" s="81">
        <v>9.3699999999999992</v>
      </c>
      <c r="H100" s="81">
        <v>40.909775348095465</v>
      </c>
      <c r="I100" s="35">
        <v>87.632301229549569</v>
      </c>
      <c r="J100" s="35">
        <v>0.52402006695991077</v>
      </c>
      <c r="K100" s="35">
        <v>6429.6010615299992</v>
      </c>
      <c r="L100" s="35">
        <v>-354.39893847000013</v>
      </c>
      <c r="M100" s="35">
        <v>-37.781777892008947</v>
      </c>
    </row>
    <row r="101" spans="1:13" x14ac:dyDescent="0.25">
      <c r="A101" s="33" t="s">
        <v>442</v>
      </c>
      <c r="B101" s="35">
        <v>2550</v>
      </c>
      <c r="C101" s="35">
        <v>261.88335000000001</v>
      </c>
      <c r="D101" s="35">
        <v>76.349986000000001</v>
      </c>
      <c r="E101" s="35">
        <v>198.96666500000001</v>
      </c>
      <c r="F101" s="35">
        <v>9.7371596934283904</v>
      </c>
      <c r="G101" s="81">
        <v>9.3699999999999992</v>
      </c>
      <c r="H101" s="81">
        <v>50.631676101883414</v>
      </c>
      <c r="I101" s="35">
        <v>80.415895065056532</v>
      </c>
      <c r="J101" s="35">
        <v>0.36715969342839117</v>
      </c>
      <c r="K101" s="35">
        <v>2455.37898963</v>
      </c>
      <c r="L101" s="35">
        <v>-94.621010369999965</v>
      </c>
      <c r="M101" s="35">
        <v>-10.110014478112559</v>
      </c>
    </row>
    <row r="102" spans="1:13" x14ac:dyDescent="0.25">
      <c r="A102" s="33" t="s">
        <v>417</v>
      </c>
      <c r="B102" s="35">
        <v>11647</v>
      </c>
      <c r="C102" s="35">
        <v>1268.7333779999999</v>
      </c>
      <c r="D102" s="35">
        <v>400.79996100000005</v>
      </c>
      <c r="E102" s="35">
        <v>700.13333</v>
      </c>
      <c r="F102" s="35">
        <v>9.1800217460661777</v>
      </c>
      <c r="G102" s="81">
        <v>9.3699999999999992</v>
      </c>
      <c r="H102" s="81">
        <v>52.410180524808638</v>
      </c>
      <c r="I102" s="35">
        <v>74.388845691434796</v>
      </c>
      <c r="J102" s="35">
        <v>-0.18997825393382187</v>
      </c>
      <c r="K102" s="35">
        <v>11896.807085529999</v>
      </c>
      <c r="L102" s="35">
        <v>249.80708553000019</v>
      </c>
      <c r="M102" s="35">
        <v>26.786798957417524</v>
      </c>
    </row>
    <row r="103" spans="1:13" x14ac:dyDescent="0.25">
      <c r="A103" s="33" t="s">
        <v>418</v>
      </c>
      <c r="B103" s="35">
        <v>10054</v>
      </c>
      <c r="C103" s="35">
        <v>979.2500399999999</v>
      </c>
      <c r="D103" s="35">
        <v>211.36662899999999</v>
      </c>
      <c r="E103" s="35">
        <v>249.383331</v>
      </c>
      <c r="F103" s="35">
        <v>10.267040683501021</v>
      </c>
      <c r="G103" s="81">
        <v>9.3699999999999992</v>
      </c>
      <c r="H103" s="81">
        <v>74.488744150872421</v>
      </c>
      <c r="I103" s="35">
        <v>90.090954015908068</v>
      </c>
      <c r="J103" s="35">
        <v>0.89704068350102029</v>
      </c>
      <c r="K103" s="35">
        <v>9179.1510416799993</v>
      </c>
      <c r="L103" s="35">
        <v>-874.84895832000007</v>
      </c>
      <c r="M103" s="35">
        <v>-93.387875772562722</v>
      </c>
    </row>
    <row r="104" spans="1:13" x14ac:dyDescent="0.25">
      <c r="A104" s="33" t="s">
        <v>388</v>
      </c>
      <c r="B104" s="35">
        <v>36182</v>
      </c>
      <c r="C104" s="35">
        <v>4309.6835190000002</v>
      </c>
      <c r="D104" s="35">
        <v>1184.4831560000002</v>
      </c>
      <c r="E104" s="35">
        <v>1294.71666</v>
      </c>
      <c r="F104" s="35">
        <v>8.3955120696184</v>
      </c>
      <c r="G104" s="81">
        <v>9.3699999999999992</v>
      </c>
      <c r="H104" s="81">
        <v>56.841570283261333</v>
      </c>
      <c r="I104" s="35">
        <v>70.236454781881733</v>
      </c>
      <c r="J104" s="35">
        <v>-0.97448793038160031</v>
      </c>
      <c r="K104" s="35">
        <v>40404.731407669999</v>
      </c>
      <c r="L104" s="35">
        <v>4222.7314076699995</v>
      </c>
      <c r="M104" s="35">
        <v>450.77562668842182</v>
      </c>
    </row>
    <row r="105" spans="1:13" x14ac:dyDescent="0.25">
      <c r="A105" s="33" t="s">
        <v>443</v>
      </c>
      <c r="B105" s="35">
        <v>11687</v>
      </c>
      <c r="C105" s="35">
        <v>1297.4500500000001</v>
      </c>
      <c r="D105" s="35">
        <v>427.38328899999999</v>
      </c>
      <c r="E105" s="35">
        <v>715.71666400000004</v>
      </c>
      <c r="F105" s="35">
        <v>9.0076685418448275</v>
      </c>
      <c r="G105" s="81">
        <v>9.3699999999999992</v>
      </c>
      <c r="H105" s="81">
        <v>51.063726348323634</v>
      </c>
      <c r="I105" s="35">
        <v>72.252532850787063</v>
      </c>
      <c r="J105" s="35">
        <v>-0.3623314581551722</v>
      </c>
      <c r="K105" s="35">
        <v>12166.819802190001</v>
      </c>
      <c r="L105" s="35">
        <v>479.81980219000002</v>
      </c>
      <c r="M105" s="35">
        <v>51.214275070712908</v>
      </c>
    </row>
    <row r="106" spans="1:13" x14ac:dyDescent="0.25">
      <c r="A106" s="33" t="s">
        <v>419</v>
      </c>
      <c r="B106" s="35">
        <v>44142</v>
      </c>
      <c r="C106" s="35">
        <v>3632.9001390000003</v>
      </c>
      <c r="D106" s="35">
        <v>852.03320599999995</v>
      </c>
      <c r="E106" s="35">
        <v>604.93332199999998</v>
      </c>
      <c r="F106" s="35">
        <v>12.150623003953701</v>
      </c>
      <c r="G106" s="81">
        <v>11.5</v>
      </c>
      <c r="H106" s="81">
        <v>75.4132678456658</v>
      </c>
      <c r="I106" s="35">
        <v>85.585102101940251</v>
      </c>
      <c r="J106" s="35">
        <v>0.65062300395370132</v>
      </c>
      <c r="K106" s="35">
        <v>41778.351598499998</v>
      </c>
      <c r="L106" s="35">
        <v>-2363.6484015000001</v>
      </c>
      <c r="M106" s="35">
        <v>-205.53464360869563</v>
      </c>
    </row>
    <row r="107" spans="1:13" x14ac:dyDescent="0.25">
      <c r="A107" s="33" t="s">
        <v>420</v>
      </c>
      <c r="B107" s="35">
        <v>35798</v>
      </c>
      <c r="C107" s="35">
        <v>4167.4001909999997</v>
      </c>
      <c r="D107" s="35">
        <v>767.24982599999998</v>
      </c>
      <c r="E107" s="35">
        <v>1194.0666529999999</v>
      </c>
      <c r="F107" s="35">
        <v>8.590007764867428</v>
      </c>
      <c r="G107" s="81">
        <v>9.3699999999999992</v>
      </c>
      <c r="H107" s="81">
        <v>62.313332671950121</v>
      </c>
      <c r="I107" s="35">
        <v>77.391660887806879</v>
      </c>
      <c r="J107" s="35">
        <v>-0.77999223513257221</v>
      </c>
      <c r="K107" s="35">
        <v>39065.099290519996</v>
      </c>
      <c r="L107" s="35">
        <v>3267.0992905200005</v>
      </c>
      <c r="M107" s="35">
        <v>348.39258381561405</v>
      </c>
    </row>
    <row r="108" spans="1:13" x14ac:dyDescent="0.25">
      <c r="A108" s="33" t="s">
        <v>421</v>
      </c>
      <c r="B108" s="35">
        <v>19123</v>
      </c>
      <c r="C108" s="35">
        <v>1906.6000690000001</v>
      </c>
      <c r="D108" s="35">
        <v>583.28327000000002</v>
      </c>
      <c r="E108" s="35">
        <v>518.34999700000003</v>
      </c>
      <c r="F108" s="35">
        <v>10.029895787232345</v>
      </c>
      <c r="G108" s="81">
        <v>9.3699999999999992</v>
      </c>
      <c r="H108" s="81">
        <v>67.830320694260465</v>
      </c>
      <c r="I108" s="35">
        <v>81.951402586612417</v>
      </c>
      <c r="J108" s="35">
        <v>0.65989578723234554</v>
      </c>
      <c r="K108" s="35">
        <v>17872.44564686</v>
      </c>
      <c r="L108" s="35">
        <v>-1250.5543531400003</v>
      </c>
      <c r="M108" s="35">
        <v>-133.89425007393959</v>
      </c>
    </row>
    <row r="109" spans="1:13" x14ac:dyDescent="0.25">
      <c r="A109" s="33" t="s">
        <v>444</v>
      </c>
      <c r="B109" s="35">
        <v>6170</v>
      </c>
      <c r="C109" s="35">
        <v>706.50002000000006</v>
      </c>
      <c r="D109" s="35">
        <v>73.683317999999986</v>
      </c>
      <c r="E109" s="35">
        <v>401.93333200000001</v>
      </c>
      <c r="F109" s="35">
        <v>8.7331915432925253</v>
      </c>
      <c r="G109" s="81">
        <v>9.3699999999999992</v>
      </c>
      <c r="H109" s="81">
        <v>55.686671917200577</v>
      </c>
      <c r="I109" s="35">
        <v>84.375223047688493</v>
      </c>
      <c r="J109" s="35">
        <v>-0.63680845670747543</v>
      </c>
      <c r="K109" s="35">
        <v>6621.9121874800003</v>
      </c>
      <c r="L109" s="35">
        <v>451.91218748</v>
      </c>
      <c r="M109" s="35">
        <v>48.218588311059442</v>
      </c>
    </row>
    <row r="110" spans="1:13" x14ac:dyDescent="0.25">
      <c r="A110" s="33" t="s">
        <v>491</v>
      </c>
      <c r="B110" s="35">
        <v>8356</v>
      </c>
      <c r="C110" s="35">
        <v>545.08335899999997</v>
      </c>
      <c r="D110" s="35">
        <v>73.666648999999992</v>
      </c>
      <c r="E110" s="35">
        <v>399.96665999999999</v>
      </c>
      <c r="F110" s="35">
        <v>15.329765368969925</v>
      </c>
      <c r="G110" s="81">
        <v>13.75</v>
      </c>
      <c r="H110" s="81">
        <v>59.654377904916238</v>
      </c>
      <c r="I110" s="35">
        <v>98.215609389665758</v>
      </c>
      <c r="J110" s="35">
        <v>1.5797653689699245</v>
      </c>
      <c r="K110" s="35">
        <v>7494.89618625</v>
      </c>
      <c r="L110" s="35">
        <v>-861.10381375000031</v>
      </c>
      <c r="M110" s="35">
        <v>-62.625731909090902</v>
      </c>
    </row>
    <row r="111" spans="1:13" x14ac:dyDescent="0.25">
      <c r="A111" s="33" t="s">
        <v>492</v>
      </c>
      <c r="B111" s="35">
        <v>12325</v>
      </c>
      <c r="C111" s="35">
        <v>1036.0500490000002</v>
      </c>
      <c r="D111" s="35">
        <v>389.96662799999996</v>
      </c>
      <c r="E111" s="35">
        <v>396.16665800000004</v>
      </c>
      <c r="F111" s="35">
        <v>11.896143445865519</v>
      </c>
      <c r="G111" s="81">
        <v>13.75</v>
      </c>
      <c r="H111" s="81">
        <v>49.191737138066308</v>
      </c>
      <c r="I111" s="35">
        <v>62.857864901716354</v>
      </c>
      <c r="J111" s="35">
        <v>-1.8538565541344816</v>
      </c>
      <c r="K111" s="35">
        <v>14245.688173750001</v>
      </c>
      <c r="L111" s="35">
        <v>1920.6881737500005</v>
      </c>
      <c r="M111" s="35">
        <v>139.68641263636363</v>
      </c>
    </row>
    <row r="112" spans="1:13" x14ac:dyDescent="0.25">
      <c r="A112" s="33" t="s">
        <v>390</v>
      </c>
      <c r="B112" s="35">
        <v>46214</v>
      </c>
      <c r="C112" s="35">
        <v>3833.1167939999996</v>
      </c>
      <c r="D112" s="35">
        <v>800.79989999999975</v>
      </c>
      <c r="E112" s="35">
        <v>975.23331000000007</v>
      </c>
      <c r="F112" s="35">
        <v>12.056507141222269</v>
      </c>
      <c r="G112" s="81">
        <v>11.5</v>
      </c>
      <c r="H112" s="81">
        <v>71.643808645320732</v>
      </c>
      <c r="I112" s="35">
        <v>86.721643067818547</v>
      </c>
      <c r="J112" s="35">
        <v>0.55650714122226874</v>
      </c>
      <c r="K112" s="35">
        <v>44080.843130999987</v>
      </c>
      <c r="L112" s="35">
        <v>-2133.1568689999981</v>
      </c>
      <c r="M112" s="35">
        <v>-185.49190165217385</v>
      </c>
    </row>
    <row r="113" spans="1:13" x14ac:dyDescent="0.25">
      <c r="A113" s="33" t="s">
        <v>445</v>
      </c>
      <c r="B113" s="35">
        <v>9394</v>
      </c>
      <c r="C113" s="35">
        <v>716.23336500000005</v>
      </c>
      <c r="D113" s="35">
        <v>365.58330699999999</v>
      </c>
      <c r="E113" s="35">
        <v>585.99999700000001</v>
      </c>
      <c r="F113" s="35">
        <v>13.115836903241725</v>
      </c>
      <c r="G113" s="81">
        <v>13.75</v>
      </c>
      <c r="H113" s="81">
        <v>40.963734963939011</v>
      </c>
      <c r="I113" s="35">
        <v>63.153029315119049</v>
      </c>
      <c r="J113" s="35">
        <v>-0.63416309675827509</v>
      </c>
      <c r="K113" s="35">
        <v>9848.2087687500025</v>
      </c>
      <c r="L113" s="35">
        <v>454.20876875000073</v>
      </c>
      <c r="M113" s="35">
        <v>33.03336500000006</v>
      </c>
    </row>
    <row r="114" spans="1:13" x14ac:dyDescent="0.25">
      <c r="A114" s="33" t="s">
        <v>391</v>
      </c>
      <c r="B114" s="35">
        <v>59986</v>
      </c>
      <c r="C114" s="35">
        <v>5002.5501480000003</v>
      </c>
      <c r="D114" s="35">
        <v>739.23322200000007</v>
      </c>
      <c r="E114" s="35">
        <v>1797.5166360000001</v>
      </c>
      <c r="F114" s="35">
        <v>11.991084192125923</v>
      </c>
      <c r="G114" s="81">
        <v>11.5</v>
      </c>
      <c r="H114" s="81">
        <v>68.302982959329455</v>
      </c>
      <c r="I114" s="35">
        <v>89.685842644852485</v>
      </c>
      <c r="J114" s="35">
        <v>0.49108419212592253</v>
      </c>
      <c r="K114" s="35">
        <v>58287.351724500011</v>
      </c>
      <c r="L114" s="35">
        <v>-1698.6482754999988</v>
      </c>
      <c r="M114" s="35">
        <v>-147.01665041897229</v>
      </c>
    </row>
    <row r="115" spans="1:13" x14ac:dyDescent="0.25">
      <c r="A115" s="33" t="s">
        <v>392</v>
      </c>
      <c r="B115" s="35">
        <v>57434</v>
      </c>
      <c r="C115" s="35">
        <v>4063.0668460000002</v>
      </c>
      <c r="D115" s="35">
        <v>1222.6831909999999</v>
      </c>
      <c r="E115" s="35">
        <v>1980.5166369999997</v>
      </c>
      <c r="F115" s="35">
        <v>14.135627637173261</v>
      </c>
      <c r="G115" s="81">
        <v>13.75</v>
      </c>
      <c r="H115" s="81">
        <v>57.485065841356224</v>
      </c>
      <c r="I115" s="35">
        <v>79.024133802730276</v>
      </c>
      <c r="J115" s="35">
        <v>0.38562763717326104</v>
      </c>
      <c r="K115" s="35">
        <v>55867.169132499999</v>
      </c>
      <c r="L115" s="35">
        <v>-1566.830867499998</v>
      </c>
      <c r="M115" s="35">
        <v>-113.95133581818175</v>
      </c>
    </row>
    <row r="116" spans="1:13" x14ac:dyDescent="0.25">
      <c r="A116" s="33" t="s">
        <v>446</v>
      </c>
      <c r="B116" s="35">
        <v>28559</v>
      </c>
      <c r="C116" s="35">
        <v>2410.0000700000001</v>
      </c>
      <c r="D116" s="35">
        <v>265.04994699999997</v>
      </c>
      <c r="E116" s="35">
        <v>678.44998699999996</v>
      </c>
      <c r="F116" s="35">
        <v>11.850207124682779</v>
      </c>
      <c r="G116" s="81">
        <v>11.5</v>
      </c>
      <c r="H116" s="81">
        <v>74.053714070431155</v>
      </c>
      <c r="I116" s="35">
        <v>92.835322271378232</v>
      </c>
      <c r="J116" s="35">
        <v>0.35020712468277909</v>
      </c>
      <c r="K116" s="35">
        <v>27715.000804999996</v>
      </c>
      <c r="L116" s="35">
        <v>-843.99919500000044</v>
      </c>
      <c r="M116" s="35">
        <v>-73.391234347826142</v>
      </c>
    </row>
    <row r="117" spans="1:13" x14ac:dyDescent="0.25">
      <c r="A117" s="33" t="s">
        <v>394</v>
      </c>
      <c r="B117" s="35">
        <v>35616</v>
      </c>
      <c r="C117" s="35">
        <v>2432.933481</v>
      </c>
      <c r="D117" s="35">
        <v>959.11654599999997</v>
      </c>
      <c r="E117" s="35">
        <v>988.74997800000017</v>
      </c>
      <c r="F117" s="35">
        <v>14.639117870728171</v>
      </c>
      <c r="G117" s="81">
        <v>13.75</v>
      </c>
      <c r="H117" s="81">
        <v>59.127432032355763</v>
      </c>
      <c r="I117" s="35">
        <v>76.362510127057249</v>
      </c>
      <c r="J117" s="35">
        <v>0.88911787072817106</v>
      </c>
      <c r="K117" s="35">
        <v>33452.835363749997</v>
      </c>
      <c r="L117" s="35">
        <v>-2163.1646362500005</v>
      </c>
      <c r="M117" s="35">
        <v>-157.32106445454554</v>
      </c>
    </row>
    <row r="118" spans="1:13" x14ac:dyDescent="0.25">
      <c r="A118" s="33" t="s">
        <v>395</v>
      </c>
      <c r="B118" s="35">
        <v>66796.740000000005</v>
      </c>
      <c r="C118" s="35">
        <v>5647.333544000001</v>
      </c>
      <c r="D118" s="35">
        <v>1066.7164899999998</v>
      </c>
      <c r="E118" s="35">
        <v>1585.3333090000001</v>
      </c>
      <c r="F118" s="35">
        <v>11.828013960848491</v>
      </c>
      <c r="G118" s="81">
        <v>11.5</v>
      </c>
      <c r="H118" s="81">
        <v>69.986069250989289</v>
      </c>
      <c r="I118" s="35">
        <v>86.511303076701864</v>
      </c>
      <c r="J118" s="35">
        <v>0.32801396084849105</v>
      </c>
      <c r="K118" s="35">
        <v>64944.335756000008</v>
      </c>
      <c r="L118" s="35">
        <v>-1852.4042439999987</v>
      </c>
      <c r="M118" s="35">
        <v>-161.07862991304336</v>
      </c>
    </row>
    <row r="119" spans="1:13" x14ac:dyDescent="0.25">
      <c r="A119" s="33" t="s">
        <v>396</v>
      </c>
      <c r="B119" s="35">
        <v>30966</v>
      </c>
      <c r="C119" s="35">
        <v>2363.0334180000004</v>
      </c>
      <c r="D119" s="35">
        <v>682.9332609999999</v>
      </c>
      <c r="E119" s="35">
        <v>478.73332199999999</v>
      </c>
      <c r="F119" s="35">
        <v>13.104342818058274</v>
      </c>
      <c r="G119" s="81">
        <v>11.5</v>
      </c>
      <c r="H119" s="81">
        <v>76.395030821377574</v>
      </c>
      <c r="I119" s="35">
        <v>88.402006183477994</v>
      </c>
      <c r="J119" s="35">
        <v>1.6043428180582737</v>
      </c>
      <c r="K119" s="35">
        <v>27174.884307</v>
      </c>
      <c r="L119" s="35">
        <v>-3791.1156930000002</v>
      </c>
      <c r="M119" s="35">
        <v>-329.66223417391308</v>
      </c>
    </row>
    <row r="120" spans="1:13" x14ac:dyDescent="0.25">
      <c r="A120" s="33" t="s">
        <v>424</v>
      </c>
      <c r="B120" s="35">
        <v>37763</v>
      </c>
      <c r="C120" s="35">
        <v>2608.1167650000002</v>
      </c>
      <c r="D120" s="35">
        <v>1310.7332539999998</v>
      </c>
      <c r="E120" s="35">
        <v>884.78331800000001</v>
      </c>
      <c r="F120" s="35">
        <v>14.479029661081912</v>
      </c>
      <c r="G120" s="81">
        <v>13.75</v>
      </c>
      <c r="H120" s="81">
        <v>57.173389540860711</v>
      </c>
      <c r="I120" s="35">
        <v>70.081783855508078</v>
      </c>
      <c r="J120" s="35">
        <v>0.72902966108191092</v>
      </c>
      <c r="K120" s="35">
        <v>35861.605518749995</v>
      </c>
      <c r="L120" s="35">
        <v>-1901.3944812500022</v>
      </c>
      <c r="M120" s="35">
        <v>-138.28323500000013</v>
      </c>
    </row>
    <row r="121" spans="1:13" x14ac:dyDescent="0.25">
      <c r="A121" s="33" t="s">
        <v>397</v>
      </c>
      <c r="B121" s="35">
        <v>63531</v>
      </c>
      <c r="C121" s="35">
        <v>5231.8835130000007</v>
      </c>
      <c r="D121" s="35">
        <v>1188.9331870000001</v>
      </c>
      <c r="E121" s="35">
        <v>1553.066642</v>
      </c>
      <c r="F121" s="35">
        <v>12.143045586190976</v>
      </c>
      <c r="G121" s="81">
        <v>11.5</v>
      </c>
      <c r="H121" s="81">
        <v>69.281610294805802</v>
      </c>
      <c r="I121" s="35">
        <v>86.039440781572978</v>
      </c>
      <c r="J121" s="35">
        <v>0.64304558619097629</v>
      </c>
      <c r="K121" s="35">
        <v>60166.66039949999</v>
      </c>
      <c r="L121" s="35">
        <v>-3364.3396004999986</v>
      </c>
      <c r="M121" s="35">
        <v>-292.55126960869569</v>
      </c>
    </row>
    <row r="122" spans="1:13" x14ac:dyDescent="0.25">
      <c r="A122" s="33" t="s">
        <v>398</v>
      </c>
      <c r="B122" s="35">
        <v>10664.62</v>
      </c>
      <c r="C122" s="35">
        <v>887.18335900000011</v>
      </c>
      <c r="D122" s="35">
        <v>169.44997799999999</v>
      </c>
      <c r="E122" s="35">
        <v>565.51666399999999</v>
      </c>
      <c r="F122" s="35">
        <v>12.020761989968749</v>
      </c>
      <c r="G122" s="81">
        <v>13.75</v>
      </c>
      <c r="H122" s="81">
        <v>53.829023782224802</v>
      </c>
      <c r="I122" s="35">
        <v>82.633546209339826</v>
      </c>
      <c r="J122" s="35">
        <v>-1.7292380100312517</v>
      </c>
      <c r="K122" s="35">
        <v>10857.171140500001</v>
      </c>
      <c r="L122" s="35">
        <v>192.55114050000026</v>
      </c>
      <c r="M122" s="35">
        <v>13.995849118577098</v>
      </c>
    </row>
    <row r="123" spans="1:13" x14ac:dyDescent="0.25">
      <c r="A123" s="33" t="s">
        <v>447</v>
      </c>
      <c r="B123" s="35">
        <v>22304.87</v>
      </c>
      <c r="C123" s="35">
        <v>1493.9000860000001</v>
      </c>
      <c r="D123" s="35">
        <v>609.78326400000003</v>
      </c>
      <c r="E123" s="35">
        <v>693.94998499999997</v>
      </c>
      <c r="F123" s="35">
        <v>14.930630374165464</v>
      </c>
      <c r="G123" s="81">
        <v>13.75</v>
      </c>
      <c r="H123" s="81">
        <v>57.983737298512445</v>
      </c>
      <c r="I123" s="35">
        <v>77.111052076312276</v>
      </c>
      <c r="J123" s="35">
        <v>1.1806303741654642</v>
      </c>
      <c r="K123" s="35">
        <v>20541.126182500004</v>
      </c>
      <c r="L123" s="35">
        <v>-1763.7438174999991</v>
      </c>
      <c r="M123" s="35">
        <v>-128.27227763636358</v>
      </c>
    </row>
    <row r="124" spans="1:13" x14ac:dyDescent="0.25">
      <c r="A124" s="33" t="s">
        <v>448</v>
      </c>
      <c r="B124" s="35">
        <v>26453</v>
      </c>
      <c r="C124" s="35">
        <v>2064.6334430000002</v>
      </c>
      <c r="D124" s="35">
        <v>776.86657200000002</v>
      </c>
      <c r="E124" s="35">
        <v>869.83332099999996</v>
      </c>
      <c r="F124" s="35">
        <v>12.812443821292881</v>
      </c>
      <c r="G124" s="81">
        <v>11.5</v>
      </c>
      <c r="H124" s="81">
        <v>60.863288774579942</v>
      </c>
      <c r="I124" s="35">
        <v>79.494615999533124</v>
      </c>
      <c r="J124" s="35">
        <v>1.3124438212928817</v>
      </c>
      <c r="K124" s="35">
        <v>24211.284617000005</v>
      </c>
      <c r="L124" s="35">
        <v>-2241.7153829999997</v>
      </c>
      <c r="M124" s="35">
        <v>-194.20608269169961</v>
      </c>
    </row>
    <row r="125" spans="1:13" x14ac:dyDescent="0.25">
      <c r="A125" s="33" t="s">
        <v>400</v>
      </c>
      <c r="B125" s="35">
        <v>2885</v>
      </c>
      <c r="C125" s="35">
        <v>226.65001100000001</v>
      </c>
      <c r="D125" s="35">
        <v>38.299993000000001</v>
      </c>
      <c r="E125" s="35">
        <v>136.29999799999999</v>
      </c>
      <c r="F125" s="35">
        <v>12.728876505547579</v>
      </c>
      <c r="G125" s="81">
        <v>11.5</v>
      </c>
      <c r="H125" s="81">
        <v>62.522009701071418</v>
      </c>
      <c r="I125" s="35">
        <v>94.685624225640225</v>
      </c>
      <c r="J125" s="35">
        <v>1.2288765055475779</v>
      </c>
      <c r="K125" s="35">
        <v>2606.4751265</v>
      </c>
      <c r="L125" s="35">
        <v>-278.52487350000007</v>
      </c>
      <c r="M125" s="35">
        <v>-24.219554217391305</v>
      </c>
    </row>
    <row r="126" spans="1:13" x14ac:dyDescent="0.25">
      <c r="A126" s="33" t="s">
        <v>449</v>
      </c>
      <c r="B126" s="35">
        <v>37497</v>
      </c>
      <c r="C126" s="35">
        <v>2679.3334909999999</v>
      </c>
      <c r="D126" s="35">
        <v>870.21653800000001</v>
      </c>
      <c r="E126" s="35">
        <v>888.91664200000002</v>
      </c>
      <c r="F126" s="35">
        <v>13.994898405127278</v>
      </c>
      <c r="G126" s="81">
        <v>13.75</v>
      </c>
      <c r="H126" s="81">
        <v>61.441365851135345</v>
      </c>
      <c r="I126" s="35">
        <v>76.828176052953523</v>
      </c>
      <c r="J126" s="35">
        <v>0.24489840512727823</v>
      </c>
      <c r="K126" s="35">
        <v>36840.835501250003</v>
      </c>
      <c r="L126" s="35">
        <v>-656.16449874999876</v>
      </c>
      <c r="M126" s="35">
        <v>-47.721054454545374</v>
      </c>
    </row>
    <row r="127" spans="1:13" x14ac:dyDescent="0.25">
      <c r="A127" s="33" t="s">
        <v>401</v>
      </c>
      <c r="B127" s="35">
        <v>64465</v>
      </c>
      <c r="C127" s="35">
        <v>5584.9668490000004</v>
      </c>
      <c r="D127" s="35">
        <v>894.79985399999975</v>
      </c>
      <c r="E127" s="35">
        <v>1788.1166389999999</v>
      </c>
      <c r="F127" s="35">
        <v>11.54259313312533</v>
      </c>
      <c r="G127" s="81">
        <v>11.5</v>
      </c>
      <c r="H127" s="81">
        <v>67.800329803607852</v>
      </c>
      <c r="I127" s="35">
        <v>86.510092578518694</v>
      </c>
      <c r="J127" s="35">
        <v>4.2593133125328676E-2</v>
      </c>
      <c r="K127" s="35">
        <v>64227.118763500002</v>
      </c>
      <c r="L127" s="35">
        <v>-237.88123649999906</v>
      </c>
      <c r="M127" s="35">
        <v>-20.685324913043331</v>
      </c>
    </row>
    <row r="128" spans="1:13" x14ac:dyDescent="0.25">
      <c r="A128" s="33" t="s">
        <v>402</v>
      </c>
      <c r="B128" s="35">
        <v>53598.12</v>
      </c>
      <c r="C128" s="35">
        <v>3683.5501640000007</v>
      </c>
      <c r="D128" s="35">
        <v>900.59987500000022</v>
      </c>
      <c r="E128" s="35">
        <v>1458.9832980000001</v>
      </c>
      <c r="F128" s="35">
        <v>14.550669222269342</v>
      </c>
      <c r="G128" s="81">
        <v>13.75</v>
      </c>
      <c r="H128" s="81">
        <v>64.503708151107162</v>
      </c>
      <c r="I128" s="35">
        <v>85.03310445066279</v>
      </c>
      <c r="J128" s="35">
        <v>0.80066922226934134</v>
      </c>
      <c r="K128" s="35">
        <v>50648.814754999999</v>
      </c>
      <c r="L128" s="35">
        <v>-2949.3052449999982</v>
      </c>
      <c r="M128" s="35">
        <v>-214.49492690909071</v>
      </c>
    </row>
    <row r="129" spans="1:13" x14ac:dyDescent="0.25">
      <c r="A129" s="33" t="s">
        <v>403</v>
      </c>
      <c r="B129" s="35">
        <v>62606</v>
      </c>
      <c r="C129" s="35">
        <v>5231.8168419999993</v>
      </c>
      <c r="D129" s="35">
        <v>1140.9165269999999</v>
      </c>
      <c r="E129" s="35">
        <v>1255.216637</v>
      </c>
      <c r="F129" s="35">
        <v>11.966397504096724</v>
      </c>
      <c r="G129" s="81">
        <v>11.5</v>
      </c>
      <c r="H129" s="81">
        <v>71.369109597672548</v>
      </c>
      <c r="I129" s="35">
        <v>85.422358270832106</v>
      </c>
      <c r="J129" s="35">
        <v>0.46639750409672387</v>
      </c>
      <c r="K129" s="35">
        <v>60165.893682999995</v>
      </c>
      <c r="L129" s="35">
        <v>-2440.1063170000002</v>
      </c>
      <c r="M129" s="35">
        <v>-212.18315800000025</v>
      </c>
    </row>
    <row r="130" spans="1:13" x14ac:dyDescent="0.25">
      <c r="A130" s="33" t="s">
        <v>404</v>
      </c>
      <c r="B130" s="35">
        <v>21911</v>
      </c>
      <c r="C130" s="35">
        <v>1589.2167499999998</v>
      </c>
      <c r="D130" s="35">
        <v>376.83326400000004</v>
      </c>
      <c r="E130" s="35">
        <v>400.73332000000005</v>
      </c>
      <c r="F130" s="35">
        <v>13.7872949048643</v>
      </c>
      <c r="G130" s="81">
        <v>13.75</v>
      </c>
      <c r="H130" s="81">
        <v>67.328819238005593</v>
      </c>
      <c r="I130" s="35">
        <v>81.052224577352774</v>
      </c>
      <c r="J130" s="35">
        <v>3.7294904864299955E-2</v>
      </c>
      <c r="K130" s="35">
        <v>21851.7303125</v>
      </c>
      <c r="L130" s="35">
        <v>-59.269687499999421</v>
      </c>
      <c r="M130" s="35">
        <v>-4.310522727272728</v>
      </c>
    </row>
    <row r="131" spans="1:13" x14ac:dyDescent="0.25">
      <c r="A131" s="33" t="s">
        <v>493</v>
      </c>
      <c r="B131" s="35">
        <v>8515</v>
      </c>
      <c r="C131" s="35">
        <v>1012.116706</v>
      </c>
      <c r="D131" s="35">
        <v>146.56662999999998</v>
      </c>
      <c r="E131" s="35">
        <v>162.58333099999999</v>
      </c>
      <c r="F131" s="35">
        <v>8.4130614083550164</v>
      </c>
      <c r="G131" s="81">
        <v>9.3699999999999992</v>
      </c>
      <c r="H131" s="81">
        <v>68.725838862987231</v>
      </c>
      <c r="I131" s="35">
        <v>78.369263835325867</v>
      </c>
      <c r="J131" s="35">
        <v>-0.95693859164498352</v>
      </c>
      <c r="K131" s="35">
        <v>9491.2022021299999</v>
      </c>
      <c r="L131" s="35">
        <v>976.20220212999993</v>
      </c>
      <c r="M131" s="35">
        <v>104.06510548754473</v>
      </c>
    </row>
    <row r="132" spans="1:13" x14ac:dyDescent="0.25">
      <c r="A132" s="33" t="s">
        <v>337</v>
      </c>
      <c r="B132" s="35">
        <v>0</v>
      </c>
      <c r="C132" s="35">
        <v>0</v>
      </c>
      <c r="D132" s="35">
        <v>79.599999999999994</v>
      </c>
      <c r="E132" s="35">
        <v>240</v>
      </c>
      <c r="F132" s="35">
        <v>0</v>
      </c>
      <c r="G132" s="81">
        <v>1</v>
      </c>
      <c r="H132" s="81">
        <v>0</v>
      </c>
      <c r="I132" s="35">
        <v>0</v>
      </c>
      <c r="J132" s="35">
        <v>-1</v>
      </c>
      <c r="K132" s="35">
        <v>0</v>
      </c>
      <c r="L132" s="35">
        <v>0</v>
      </c>
      <c r="M132" s="35">
        <v>0</v>
      </c>
    </row>
    <row r="133" spans="1:13" s="85" customFormat="1" x14ac:dyDescent="0.25">
      <c r="A133" s="85" t="s">
        <v>345</v>
      </c>
      <c r="B133" s="86">
        <v>994148.35</v>
      </c>
      <c r="C133" s="86">
        <v>84165.386684000012</v>
      </c>
      <c r="D133" s="86">
        <v>21425.363879</v>
      </c>
      <c r="E133" s="86">
        <v>29544.666228000002</v>
      </c>
      <c r="F133" s="86">
        <v>11.811843195499623</v>
      </c>
      <c r="G133" s="81">
        <v>11.544486819373001</v>
      </c>
      <c r="H133" s="81">
        <v>63.51265356296323</v>
      </c>
      <c r="I133" s="86">
        <v>81.283421006181598</v>
      </c>
      <c r="J133" s="86">
        <v>0.26735637612662233</v>
      </c>
      <c r="K133" s="86">
        <v>971646.19722087006</v>
      </c>
      <c r="L133" s="86">
        <v>-22502.152779129989</v>
      </c>
      <c r="M133" s="86">
        <v>-1662.7024248022299</v>
      </c>
    </row>
    <row r="134" spans="1:13" x14ac:dyDescent="0.25">
      <c r="A134" s="78" t="s">
        <v>494</v>
      </c>
    </row>
    <row r="135" spans="1:13" x14ac:dyDescent="0.25">
      <c r="A135" s="33" t="s">
        <v>377</v>
      </c>
      <c r="B135" s="35">
        <v>0</v>
      </c>
      <c r="C135" s="35">
        <v>1.6667000000000001E-2</v>
      </c>
      <c r="D135" s="35">
        <v>0</v>
      </c>
      <c r="E135" s="35">
        <v>0</v>
      </c>
      <c r="F135" s="35">
        <v>0</v>
      </c>
      <c r="G135" s="81">
        <v>6.66</v>
      </c>
      <c r="H135" s="81">
        <v>0</v>
      </c>
      <c r="I135" s="35">
        <v>0</v>
      </c>
      <c r="J135" s="35">
        <v>-6.66</v>
      </c>
      <c r="K135" s="35">
        <v>0.11100222</v>
      </c>
      <c r="L135" s="35">
        <v>0.11100222</v>
      </c>
      <c r="M135" s="35">
        <v>1.6667000000000001E-2</v>
      </c>
    </row>
    <row r="136" spans="1:13" x14ac:dyDescent="0.25">
      <c r="A136" s="33" t="s">
        <v>337</v>
      </c>
      <c r="B136" s="35">
        <v>0</v>
      </c>
      <c r="C136" s="35">
        <v>-1.6666E-2</v>
      </c>
      <c r="D136" s="35">
        <v>1837.9333329999999</v>
      </c>
      <c r="E136" s="35">
        <v>0</v>
      </c>
      <c r="F136" s="35">
        <v>0</v>
      </c>
      <c r="G136" s="81">
        <v>1</v>
      </c>
      <c r="H136" s="81">
        <v>0</v>
      </c>
      <c r="I136" s="35">
        <v>0</v>
      </c>
      <c r="J136" s="35">
        <v>-1</v>
      </c>
      <c r="K136" s="35">
        <v>-1.6666E-2</v>
      </c>
      <c r="L136" s="35">
        <v>-1.6666E-2</v>
      </c>
      <c r="M136" s="35">
        <v>-1.6666E-2</v>
      </c>
    </row>
    <row r="137" spans="1:13" x14ac:dyDescent="0.25">
      <c r="A137" s="33" t="s">
        <v>384</v>
      </c>
      <c r="B137" s="35">
        <v>1220.83</v>
      </c>
      <c r="C137" s="35">
        <v>198.78333900000001</v>
      </c>
      <c r="D137" s="35">
        <v>35.883330999999998</v>
      </c>
      <c r="E137" s="35">
        <v>144.133332</v>
      </c>
      <c r="F137" s="35">
        <v>6.1415106826432773</v>
      </c>
      <c r="G137" s="81">
        <v>6.66</v>
      </c>
      <c r="H137" s="81">
        <v>48.391712479938342</v>
      </c>
      <c r="I137" s="35">
        <v>78.114121545793594</v>
      </c>
      <c r="J137" s="35">
        <v>-0.51848931735672299</v>
      </c>
      <c r="K137" s="35">
        <v>1323.8970377400003</v>
      </c>
      <c r="L137" s="35">
        <v>103.06703774000023</v>
      </c>
      <c r="M137" s="35">
        <v>15.475531192192227</v>
      </c>
    </row>
    <row r="138" spans="1:13" s="85" customFormat="1" x14ac:dyDescent="0.25">
      <c r="A138" s="85" t="s">
        <v>345</v>
      </c>
      <c r="B138" s="86">
        <v>1220.83</v>
      </c>
      <c r="C138" s="86">
        <v>198.78334000000004</v>
      </c>
      <c r="D138" s="86">
        <v>1873.8166639999999</v>
      </c>
      <c r="E138" s="86">
        <v>144.133332</v>
      </c>
      <c r="F138" s="86">
        <v>6.141510651747776</v>
      </c>
      <c r="G138" s="81">
        <v>6.6604745345359433</v>
      </c>
      <c r="H138" s="81">
        <v>8.2692764558055334</v>
      </c>
      <c r="I138" s="86">
        <v>8.8443408027353208</v>
      </c>
      <c r="J138" s="86">
        <v>-0.51896388278816741</v>
      </c>
      <c r="K138" s="86">
        <v>1323.9913739600004</v>
      </c>
      <c r="L138" s="86">
        <v>103.16137396000023</v>
      </c>
      <c r="M138" s="86">
        <v>15.475532192192226</v>
      </c>
    </row>
    <row r="139" spans="1:13" x14ac:dyDescent="0.25">
      <c r="A139" s="33" t="s">
        <v>369</v>
      </c>
      <c r="B139" s="35">
        <v>1746300.82</v>
      </c>
      <c r="C139" s="35">
        <v>212944.221835</v>
      </c>
      <c r="D139" s="35">
        <v>44232.129103999992</v>
      </c>
      <c r="E139" s="35">
        <v>76526.232332</v>
      </c>
      <c r="F139" s="35">
        <v>8.2007429220273593</v>
      </c>
      <c r="G139" s="81">
        <v>8.558799640807031</v>
      </c>
      <c r="H139" s="81">
        <v>62.060875686511473</v>
      </c>
      <c r="I139" s="35">
        <v>80.291864077995854</v>
      </c>
      <c r="J139" s="35">
        <v>-0.35805671877967143</v>
      </c>
      <c r="K139" s="35">
        <v>1822546.9293533305</v>
      </c>
      <c r="L139" s="35">
        <v>76246.10935333003</v>
      </c>
      <c r="M139" s="35">
        <v>5441.9353897704314</v>
      </c>
    </row>
    <row r="140" spans="1:13" x14ac:dyDescent="0.25">
      <c r="A140" s="33" t="s">
        <v>370</v>
      </c>
      <c r="B140" s="35">
        <v>1746300.82</v>
      </c>
      <c r="C140" s="35">
        <v>212944.221835</v>
      </c>
      <c r="D140" s="35">
        <v>44232.129103999992</v>
      </c>
      <c r="E140" s="35">
        <v>76526.232332</v>
      </c>
      <c r="F140" s="35">
        <v>8.2007429220273593</v>
      </c>
      <c r="G140" s="81">
        <v>8.558799640807031</v>
      </c>
      <c r="H140" s="81">
        <v>62.060875686511473</v>
      </c>
      <c r="I140" s="35">
        <v>80.291864077995854</v>
      </c>
      <c r="J140" s="35">
        <v>-0.35805671877967143</v>
      </c>
      <c r="K140" s="35">
        <v>1822546.9293533305</v>
      </c>
      <c r="L140" s="35">
        <v>76246.10935333003</v>
      </c>
      <c r="M140" s="35">
        <v>5441.9353897704314</v>
      </c>
    </row>
    <row r="141" spans="1:13" x14ac:dyDescent="0.25">
      <c r="A141" s="33" t="s">
        <v>371</v>
      </c>
      <c r="B141" s="34">
        <v>45608</v>
      </c>
      <c r="C141" s="33" t="s">
        <v>372</v>
      </c>
    </row>
    <row r="145" spans="1:14" ht="12.75" customHeight="1" x14ac:dyDescent="0.25">
      <c r="A145" s="42" t="s">
        <v>304</v>
      </c>
      <c r="B145" s="42" t="s">
        <v>487</v>
      </c>
      <c r="C145" s="42"/>
      <c r="D145" s="42"/>
      <c r="E145" s="42"/>
      <c r="F145" s="42"/>
      <c r="G145" s="87"/>
      <c r="H145" s="87"/>
      <c r="I145" s="42"/>
      <c r="J145" s="42"/>
      <c r="K145" s="42"/>
      <c r="L145" s="42"/>
      <c r="M145" s="42"/>
    </row>
    <row r="146" spans="1:14" ht="12.75" customHeight="1" x14ac:dyDescent="0.25">
      <c r="A146" s="42"/>
      <c r="B146" s="42"/>
      <c r="C146" s="42"/>
      <c r="D146" s="42"/>
      <c r="E146" s="42"/>
      <c r="F146" s="42"/>
      <c r="G146" s="87"/>
      <c r="H146" s="87"/>
      <c r="I146" s="42"/>
      <c r="J146" s="42"/>
      <c r="K146" s="42"/>
      <c r="L146" s="42"/>
      <c r="M146" s="42"/>
    </row>
    <row r="147" spans="1:14" ht="121.5" customHeight="1" x14ac:dyDescent="0.25">
      <c r="A147" s="42" t="s">
        <v>488</v>
      </c>
      <c r="B147" s="79" t="s">
        <v>308</v>
      </c>
      <c r="C147" s="79" t="s">
        <v>309</v>
      </c>
      <c r="D147" s="79" t="s">
        <v>310</v>
      </c>
      <c r="E147" s="79" t="s">
        <v>311</v>
      </c>
      <c r="F147" s="79" t="s">
        <v>312</v>
      </c>
      <c r="G147" s="80" t="s">
        <v>313</v>
      </c>
      <c r="H147" s="80" t="s">
        <v>314</v>
      </c>
      <c r="I147" s="79" t="s">
        <v>315</v>
      </c>
      <c r="J147" s="79" t="s">
        <v>316</v>
      </c>
      <c r="K147" s="79" t="s">
        <v>317</v>
      </c>
      <c r="L147" s="79" t="s">
        <v>318</v>
      </c>
      <c r="M147" s="79" t="s">
        <v>319</v>
      </c>
    </row>
    <row r="148" spans="1:14" ht="12.75" customHeight="1" x14ac:dyDescent="0.25">
      <c r="A148" s="89" t="s">
        <v>451</v>
      </c>
      <c r="B148" s="42"/>
      <c r="C148" s="42"/>
      <c r="D148" s="42"/>
      <c r="E148" s="42"/>
      <c r="F148" s="42"/>
      <c r="G148" s="87"/>
      <c r="H148" s="87"/>
      <c r="I148" s="42"/>
      <c r="J148" s="42"/>
      <c r="K148" s="42"/>
      <c r="L148" s="42"/>
      <c r="M148" s="42"/>
    </row>
    <row r="149" spans="1:14" ht="12.75" customHeight="1" x14ac:dyDescent="0.2">
      <c r="A149" s="42" t="s">
        <v>407</v>
      </c>
      <c r="B149" s="44">
        <v>26713.41</v>
      </c>
      <c r="C149" s="44">
        <v>5679.8667580000001</v>
      </c>
      <c r="D149" s="44">
        <v>1376.4499409999999</v>
      </c>
      <c r="E149" s="44">
        <v>1956.2166509999997</v>
      </c>
      <c r="F149" s="44">
        <v>4.7031754683989018</v>
      </c>
      <c r="G149" s="88">
        <v>4.5</v>
      </c>
      <c r="H149" s="88">
        <v>64.893358253773982</v>
      </c>
      <c r="I149" s="44">
        <v>80.146975885248068</v>
      </c>
      <c r="J149" s="44">
        <v>0.20317546839890155</v>
      </c>
      <c r="K149" s="44">
        <v>25559.400410999995</v>
      </c>
      <c r="L149" s="44">
        <v>-1154.0095890000002</v>
      </c>
      <c r="M149" s="44">
        <v>-256.44657533333344</v>
      </c>
      <c r="N149" s="65" t="s">
        <v>231</v>
      </c>
    </row>
    <row r="150" spans="1:14" ht="12.75" customHeight="1" x14ac:dyDescent="0.2">
      <c r="A150" s="42" t="s">
        <v>408</v>
      </c>
      <c r="B150" s="44">
        <v>22099.91</v>
      </c>
      <c r="C150" s="44">
        <v>4792.150085000002</v>
      </c>
      <c r="D150" s="44">
        <v>1311.149946</v>
      </c>
      <c r="E150" s="44">
        <v>805.01665100000002</v>
      </c>
      <c r="F150" s="44">
        <v>4.6116898694753612</v>
      </c>
      <c r="G150" s="88">
        <v>4.5</v>
      </c>
      <c r="H150" s="88">
        <v>68.522593777087607</v>
      </c>
      <c r="I150" s="44">
        <v>77.560627076852327</v>
      </c>
      <c r="J150" s="44">
        <v>0.11168986947536155</v>
      </c>
      <c r="K150" s="44">
        <v>21564.675382500001</v>
      </c>
      <c r="L150" s="44">
        <v>-535.23461750000024</v>
      </c>
      <c r="M150" s="44">
        <v>-118.94102611111113</v>
      </c>
      <c r="N150" s="65" t="s">
        <v>233</v>
      </c>
    </row>
    <row r="151" spans="1:14" ht="12.75" customHeight="1" x14ac:dyDescent="0.2">
      <c r="A151" s="42" t="s">
        <v>409</v>
      </c>
      <c r="B151" s="44">
        <v>14793</v>
      </c>
      <c r="C151" s="44">
        <v>3396.6500720000004</v>
      </c>
      <c r="D151" s="44">
        <v>683.43328799999983</v>
      </c>
      <c r="E151" s="44">
        <v>978.51664999999991</v>
      </c>
      <c r="F151" s="44">
        <v>4.3551733874339469</v>
      </c>
      <c r="G151" s="88">
        <v>4.5</v>
      </c>
      <c r="H151" s="88">
        <v>64.985041833081837</v>
      </c>
      <c r="I151" s="44">
        <v>80.570249235931328</v>
      </c>
      <c r="J151" s="44">
        <v>-0.14482661256605353</v>
      </c>
      <c r="K151" s="44">
        <v>15284.925324</v>
      </c>
      <c r="L151" s="44">
        <v>491.92532400000033</v>
      </c>
      <c r="M151" s="44">
        <v>109.31673866666674</v>
      </c>
      <c r="N151" s="65" t="s">
        <v>235</v>
      </c>
    </row>
    <row r="152" spans="1:14" ht="12.75" customHeight="1" x14ac:dyDescent="0.25">
      <c r="A152" s="42" t="s">
        <v>337</v>
      </c>
      <c r="B152" s="44">
        <v>239</v>
      </c>
      <c r="C152" s="44">
        <v>88.650003999999996</v>
      </c>
      <c r="D152" s="44">
        <v>0</v>
      </c>
      <c r="E152" s="44">
        <v>5749.8166659999997</v>
      </c>
      <c r="F152" s="44">
        <v>2.6959953662269438</v>
      </c>
      <c r="G152" s="88">
        <v>1</v>
      </c>
      <c r="H152" s="88">
        <v>4.0421571850816269</v>
      </c>
      <c r="I152" s="44">
        <v>266.21544202080872</v>
      </c>
      <c r="J152" s="44">
        <v>1.6959953662269436</v>
      </c>
      <c r="K152" s="44">
        <v>88.650003999999996</v>
      </c>
      <c r="L152" s="44">
        <v>-150.34999600000003</v>
      </c>
      <c r="M152" s="44">
        <v>-150.34999600000003</v>
      </c>
    </row>
    <row r="153" spans="1:14" ht="12.75" customHeight="1" x14ac:dyDescent="0.25">
      <c r="A153" s="42" t="s">
        <v>378</v>
      </c>
      <c r="B153" s="44">
        <v>24718</v>
      </c>
      <c r="C153" s="44">
        <v>920.80004999999994</v>
      </c>
      <c r="D153" s="44">
        <v>489.48329099999989</v>
      </c>
      <c r="E153" s="44">
        <v>449.61666200000008</v>
      </c>
      <c r="F153" s="44">
        <v>26.844047195696831</v>
      </c>
      <c r="G153" s="88">
        <v>54</v>
      </c>
      <c r="H153" s="88">
        <v>24.017619387234536</v>
      </c>
      <c r="I153" s="44">
        <v>31.674748663410888</v>
      </c>
      <c r="J153" s="44">
        <v>-27.155952804303169</v>
      </c>
      <c r="K153" s="44">
        <v>49723.202700000002</v>
      </c>
      <c r="L153" s="44">
        <v>25005.202700000002</v>
      </c>
      <c r="M153" s="44">
        <v>463.05930925925929</v>
      </c>
    </row>
    <row r="154" spans="1:14" ht="12.75" customHeight="1" x14ac:dyDescent="0.25">
      <c r="A154" s="42" t="s">
        <v>345</v>
      </c>
      <c r="B154" s="44">
        <v>88563.32</v>
      </c>
      <c r="C154" s="44">
        <v>14878.116969000001</v>
      </c>
      <c r="D154" s="44">
        <v>3860.5164659999996</v>
      </c>
      <c r="E154" s="44">
        <v>9939.1832799999993</v>
      </c>
      <c r="F154" s="44">
        <v>5.9525893084810573</v>
      </c>
      <c r="G154" s="88">
        <v>7.5426785563874139</v>
      </c>
      <c r="H154" s="88">
        <v>50.744205921913199</v>
      </c>
      <c r="I154" s="44">
        <v>76.628956456498358</v>
      </c>
      <c r="J154" s="44">
        <v>-1.5900892479063566</v>
      </c>
      <c r="K154" s="44">
        <v>112220.85382150002</v>
      </c>
      <c r="L154" s="44">
        <v>23657.533821500001</v>
      </c>
      <c r="M154" s="44">
        <v>46.638450481481414</v>
      </c>
    </row>
    <row r="155" spans="1:14" ht="12.75" customHeight="1" x14ac:dyDescent="0.25">
      <c r="A155" s="89" t="s">
        <v>452</v>
      </c>
      <c r="B155" s="42"/>
      <c r="C155" s="42"/>
      <c r="D155" s="42"/>
      <c r="E155" s="42"/>
      <c r="F155" s="42"/>
      <c r="G155" s="87"/>
      <c r="H155" s="87"/>
      <c r="I155" s="42"/>
      <c r="J155" s="42"/>
      <c r="K155" s="42"/>
      <c r="L155" s="42"/>
      <c r="M155" s="42"/>
    </row>
    <row r="156" spans="1:14" ht="12.75" customHeight="1" x14ac:dyDescent="0.25">
      <c r="A156" s="42" t="s">
        <v>322</v>
      </c>
      <c r="B156" s="44">
        <v>9480</v>
      </c>
      <c r="C156" s="44">
        <v>1183.5166789999998</v>
      </c>
      <c r="D156" s="44">
        <v>224.94998399999997</v>
      </c>
      <c r="E156" s="44">
        <v>104.28332600000002</v>
      </c>
      <c r="F156" s="44">
        <v>8.0100265321229163</v>
      </c>
      <c r="G156" s="88">
        <v>10</v>
      </c>
      <c r="H156" s="88">
        <v>62.667328170114459</v>
      </c>
      <c r="I156" s="44">
        <v>67.307237359866434</v>
      </c>
      <c r="J156" s="44">
        <v>-1.9899734678770835</v>
      </c>
      <c r="K156" s="44">
        <v>11835.166789999997</v>
      </c>
      <c r="L156" s="44">
        <v>2355.1667900000002</v>
      </c>
      <c r="M156" s="44">
        <v>235.51667900000001</v>
      </c>
    </row>
    <row r="157" spans="1:14" ht="12.75" customHeight="1" x14ac:dyDescent="0.25">
      <c r="A157" s="42" t="s">
        <v>347</v>
      </c>
      <c r="B157" s="44">
        <v>1073</v>
      </c>
      <c r="C157" s="44">
        <v>219.43333900000002</v>
      </c>
      <c r="D157" s="44">
        <v>16.983329000000001</v>
      </c>
      <c r="E157" s="44">
        <v>25.133331999999999</v>
      </c>
      <c r="F157" s="44">
        <v>4.8898677151332954</v>
      </c>
      <c r="G157" s="88">
        <v>5</v>
      </c>
      <c r="H157" s="88">
        <v>82.049321353469693</v>
      </c>
      <c r="I157" s="44">
        <v>90.77194168052479</v>
      </c>
      <c r="J157" s="44">
        <v>-0.11013228486670414</v>
      </c>
      <c r="K157" s="44">
        <v>1097.1666950000001</v>
      </c>
      <c r="L157" s="44">
        <v>24.166695000000182</v>
      </c>
      <c r="M157" s="44">
        <v>4.833339000000036</v>
      </c>
    </row>
    <row r="158" spans="1:14" ht="12.75" customHeight="1" x14ac:dyDescent="0.25">
      <c r="A158" s="42" t="s">
        <v>323</v>
      </c>
      <c r="B158" s="44">
        <v>4458</v>
      </c>
      <c r="C158" s="44">
        <v>589.86668400000019</v>
      </c>
      <c r="D158" s="44">
        <v>121.54998200000001</v>
      </c>
      <c r="E158" s="44">
        <v>241.649991</v>
      </c>
      <c r="F158" s="44">
        <v>7.5576399225829105</v>
      </c>
      <c r="G158" s="88">
        <v>11</v>
      </c>
      <c r="H158" s="88">
        <v>42.523020220686142</v>
      </c>
      <c r="I158" s="44">
        <v>56.966999318614128</v>
      </c>
      <c r="J158" s="44">
        <v>-3.4423600774170895</v>
      </c>
      <c r="K158" s="44">
        <v>6488.5335239999995</v>
      </c>
      <c r="L158" s="44">
        <v>2030.5335239999999</v>
      </c>
      <c r="M158" s="44">
        <v>184.59395672727271</v>
      </c>
    </row>
    <row r="159" spans="1:14" ht="12.75" customHeight="1" x14ac:dyDescent="0.25">
      <c r="A159" s="42" t="s">
        <v>324</v>
      </c>
      <c r="B159" s="44">
        <v>9994</v>
      </c>
      <c r="C159" s="44">
        <v>2283.4333660000007</v>
      </c>
      <c r="D159" s="44">
        <v>307.63331099999994</v>
      </c>
      <c r="E159" s="44">
        <v>550.83331799999996</v>
      </c>
      <c r="F159" s="44">
        <v>4.3767425617971796</v>
      </c>
      <c r="G159" s="88">
        <v>5</v>
      </c>
      <c r="H159" s="88">
        <v>63.617556357009313</v>
      </c>
      <c r="I159" s="44">
        <v>77.141974683347655</v>
      </c>
      <c r="J159" s="44">
        <v>-0.62325743820282009</v>
      </c>
      <c r="K159" s="44">
        <v>11417.166830000002</v>
      </c>
      <c r="L159" s="44">
        <v>1423.1668299999997</v>
      </c>
      <c r="M159" s="44">
        <v>284.63336599999997</v>
      </c>
    </row>
    <row r="160" spans="1:14" ht="12.75" customHeight="1" x14ac:dyDescent="0.25">
      <c r="A160" s="42" t="s">
        <v>325</v>
      </c>
      <c r="B160" s="44">
        <v>1051</v>
      </c>
      <c r="C160" s="44">
        <v>103.86666700000002</v>
      </c>
      <c r="D160" s="44">
        <v>0</v>
      </c>
      <c r="E160" s="44">
        <v>31.916665999999999</v>
      </c>
      <c r="F160" s="44">
        <v>10.118741944419954</v>
      </c>
      <c r="G160" s="88">
        <v>11</v>
      </c>
      <c r="H160" s="88">
        <v>70.366113744942879</v>
      </c>
      <c r="I160" s="44">
        <v>91.98856313109053</v>
      </c>
      <c r="J160" s="44">
        <v>-0.88125805558004688</v>
      </c>
      <c r="K160" s="44">
        <v>1142.5333370000001</v>
      </c>
      <c r="L160" s="44">
        <v>91.533337000000031</v>
      </c>
      <c r="M160" s="44">
        <v>8.3212124545454564</v>
      </c>
    </row>
    <row r="161" spans="1:13" ht="12.75" customHeight="1" x14ac:dyDescent="0.25">
      <c r="A161" s="42" t="s">
        <v>326</v>
      </c>
      <c r="B161" s="44">
        <v>8152</v>
      </c>
      <c r="C161" s="44">
        <v>1996.6167</v>
      </c>
      <c r="D161" s="44">
        <v>310.84997199999998</v>
      </c>
      <c r="E161" s="44">
        <v>532.54998199999977</v>
      </c>
      <c r="F161" s="44">
        <v>4.0829068493717395</v>
      </c>
      <c r="G161" s="88">
        <v>5</v>
      </c>
      <c r="H161" s="88">
        <v>57.408114058193142</v>
      </c>
      <c r="I161" s="44">
        <v>70.657575244059714</v>
      </c>
      <c r="J161" s="44">
        <v>-0.9170931506282608</v>
      </c>
      <c r="K161" s="44">
        <v>9983.0834999999988</v>
      </c>
      <c r="L161" s="44">
        <v>1831.0835000000004</v>
      </c>
      <c r="M161" s="44">
        <v>366.2167</v>
      </c>
    </row>
    <row r="162" spans="1:13" ht="12.75" customHeight="1" x14ac:dyDescent="0.25">
      <c r="A162" s="42" t="s">
        <v>327</v>
      </c>
      <c r="B162" s="44">
        <v>12980</v>
      </c>
      <c r="C162" s="44">
        <v>1741.8833629999999</v>
      </c>
      <c r="D162" s="44">
        <v>990.1666459999999</v>
      </c>
      <c r="E162" s="44">
        <v>259.76665299999991</v>
      </c>
      <c r="F162" s="44">
        <v>7.4517044457241308</v>
      </c>
      <c r="G162" s="88">
        <v>5</v>
      </c>
      <c r="H162" s="88">
        <v>47.342473153189495</v>
      </c>
      <c r="I162" s="44">
        <v>51.843853345804561</v>
      </c>
      <c r="J162" s="44">
        <v>2.4517044457241308</v>
      </c>
      <c r="K162" s="44">
        <v>16099.916955000001</v>
      </c>
      <c r="L162" s="44">
        <v>3119.9169550000001</v>
      </c>
      <c r="M162" s="44">
        <v>325.48336300000005</v>
      </c>
    </row>
    <row r="163" spans="1:13" ht="12.75" customHeight="1" x14ac:dyDescent="0.25">
      <c r="A163" s="42" t="s">
        <v>351</v>
      </c>
      <c r="B163" s="44">
        <v>2150</v>
      </c>
      <c r="C163" s="44">
        <v>432.38333599999999</v>
      </c>
      <c r="D163" s="44">
        <v>6.333330000000001</v>
      </c>
      <c r="E163" s="44">
        <v>5.0166659999999998</v>
      </c>
      <c r="F163" s="44">
        <v>4.9724395484103487</v>
      </c>
      <c r="G163" s="88">
        <v>6</v>
      </c>
      <c r="H163" s="88">
        <v>80.754206973420096</v>
      </c>
      <c r="I163" s="44">
        <v>81.677620456145007</v>
      </c>
      <c r="J163" s="44">
        <v>-1.0275604515896515</v>
      </c>
      <c r="K163" s="44">
        <v>2594.3000159999997</v>
      </c>
      <c r="L163" s="44">
        <v>444.30001599999991</v>
      </c>
      <c r="M163" s="44">
        <v>74.050002666666657</v>
      </c>
    </row>
    <row r="164" spans="1:13" ht="12.75" customHeight="1" x14ac:dyDescent="0.25">
      <c r="A164" s="42" t="s">
        <v>328</v>
      </c>
      <c r="B164" s="44">
        <v>5862</v>
      </c>
      <c r="C164" s="44">
        <v>1296.3166719999999</v>
      </c>
      <c r="D164" s="44">
        <v>15.183327000000002</v>
      </c>
      <c r="E164" s="44">
        <v>9.7333320000000008</v>
      </c>
      <c r="F164" s="44">
        <v>4.5220432064303502</v>
      </c>
      <c r="G164" s="88">
        <v>4</v>
      </c>
      <c r="H164" s="88">
        <v>110.9190909444291</v>
      </c>
      <c r="I164" s="44">
        <v>111.74227991745506</v>
      </c>
      <c r="J164" s="44">
        <v>0.52204320643034974</v>
      </c>
      <c r="K164" s="44">
        <v>5185.2666879999997</v>
      </c>
      <c r="L164" s="44">
        <v>-676.73331199999984</v>
      </c>
      <c r="M164" s="44">
        <v>-169.18332799999996</v>
      </c>
    </row>
    <row r="165" spans="1:13" ht="12.75" customHeight="1" x14ac:dyDescent="0.25">
      <c r="A165" s="42" t="s">
        <v>376</v>
      </c>
      <c r="B165" s="44">
        <v>5925</v>
      </c>
      <c r="C165" s="44">
        <v>525.86667</v>
      </c>
      <c r="D165" s="44">
        <v>130.36666400000001</v>
      </c>
      <c r="E165" s="44">
        <v>33.099998999999997</v>
      </c>
      <c r="F165" s="44">
        <v>11.267114533043138</v>
      </c>
      <c r="G165" s="88">
        <v>11</v>
      </c>
      <c r="H165" s="88">
        <v>78.138737509210756</v>
      </c>
      <c r="I165" s="44">
        <v>82.080006566134529</v>
      </c>
      <c r="J165" s="44">
        <v>0.26711453304313865</v>
      </c>
      <c r="K165" s="44">
        <v>5784.533370000001</v>
      </c>
      <c r="L165" s="44">
        <v>-140.46662999999987</v>
      </c>
      <c r="M165" s="44">
        <v>-12.769693636363622</v>
      </c>
    </row>
    <row r="166" spans="1:13" ht="12.75" customHeight="1" x14ac:dyDescent="0.25">
      <c r="A166" s="42" t="s">
        <v>329</v>
      </c>
      <c r="B166" s="44">
        <v>0</v>
      </c>
      <c r="C166" s="44">
        <v>0</v>
      </c>
      <c r="D166" s="44">
        <v>0</v>
      </c>
      <c r="E166" s="44">
        <v>0</v>
      </c>
      <c r="F166" s="44">
        <v>0</v>
      </c>
      <c r="G166" s="88">
        <v>9</v>
      </c>
      <c r="H166" s="88">
        <v>0</v>
      </c>
      <c r="I166" s="44">
        <v>0</v>
      </c>
      <c r="J166" s="44">
        <v>-9</v>
      </c>
      <c r="K166" s="44">
        <v>0</v>
      </c>
      <c r="L166" s="44">
        <v>0</v>
      </c>
      <c r="M166" s="44">
        <v>0</v>
      </c>
    </row>
    <row r="167" spans="1:13" ht="12.75" customHeight="1" x14ac:dyDescent="0.25">
      <c r="A167" s="42" t="s">
        <v>330</v>
      </c>
      <c r="B167" s="44">
        <v>12142</v>
      </c>
      <c r="C167" s="44">
        <v>2438.3000170000005</v>
      </c>
      <c r="D167" s="44">
        <v>402.36664400000001</v>
      </c>
      <c r="E167" s="44">
        <v>86.383329000000018</v>
      </c>
      <c r="F167" s="44">
        <v>4.9796989358754526</v>
      </c>
      <c r="G167" s="88">
        <v>5</v>
      </c>
      <c r="H167" s="88">
        <v>82.964076742672916</v>
      </c>
      <c r="I167" s="44">
        <v>85.486975059056363</v>
      </c>
      <c r="J167" s="44">
        <v>-2.0301064124547564E-2</v>
      </c>
      <c r="K167" s="44">
        <v>12191.500085000005</v>
      </c>
      <c r="L167" s="44">
        <v>49.500084999999871</v>
      </c>
      <c r="M167" s="44">
        <v>9.9000169999999699</v>
      </c>
    </row>
    <row r="168" spans="1:13" ht="12.75" customHeight="1" x14ac:dyDescent="0.25">
      <c r="A168" s="42" t="s">
        <v>331</v>
      </c>
      <c r="B168" s="44">
        <v>12285</v>
      </c>
      <c r="C168" s="44">
        <v>2904.7833830000004</v>
      </c>
      <c r="D168" s="44">
        <v>380.76662799999997</v>
      </c>
      <c r="E168" s="44">
        <v>1653.9666509999997</v>
      </c>
      <c r="F168" s="44">
        <v>4.229231023523794</v>
      </c>
      <c r="G168" s="88">
        <v>5</v>
      </c>
      <c r="H168" s="88">
        <v>49.022340288780534</v>
      </c>
      <c r="I168" s="44">
        <v>71.886492634692317</v>
      </c>
      <c r="J168" s="44">
        <v>-0.77076897647620624</v>
      </c>
      <c r="K168" s="44">
        <v>14739.000250999998</v>
      </c>
      <c r="L168" s="44">
        <v>2454.0002509999999</v>
      </c>
      <c r="M168" s="44">
        <v>481.31671633333337</v>
      </c>
    </row>
    <row r="169" spans="1:13" ht="12.75" customHeight="1" x14ac:dyDescent="0.25">
      <c r="A169" s="42" t="s">
        <v>332</v>
      </c>
      <c r="B169" s="44">
        <v>691</v>
      </c>
      <c r="C169" s="44">
        <v>211.70000200000001</v>
      </c>
      <c r="D169" s="44">
        <v>9.5499980000000004</v>
      </c>
      <c r="E169" s="44">
        <v>28.449997</v>
      </c>
      <c r="F169" s="44">
        <v>3.2640528742177333</v>
      </c>
      <c r="G169" s="88">
        <v>8</v>
      </c>
      <c r="H169" s="88">
        <v>34.591510227370961</v>
      </c>
      <c r="I169" s="44">
        <v>39.039548022598858</v>
      </c>
      <c r="J169" s="44">
        <v>-4.7359471257822667</v>
      </c>
      <c r="K169" s="44">
        <v>1693.6000160000001</v>
      </c>
      <c r="L169" s="44">
        <v>1002.600016</v>
      </c>
      <c r="M169" s="44">
        <v>125.325002</v>
      </c>
    </row>
    <row r="170" spans="1:13" ht="12.75" customHeight="1" x14ac:dyDescent="0.25">
      <c r="A170" s="42" t="s">
        <v>333</v>
      </c>
      <c r="B170" s="44">
        <v>17880</v>
      </c>
      <c r="C170" s="44">
        <v>3514.8333500000003</v>
      </c>
      <c r="D170" s="44">
        <v>288.18331499999999</v>
      </c>
      <c r="E170" s="44">
        <v>42.883327999999999</v>
      </c>
      <c r="F170" s="44">
        <v>5.087012162326273</v>
      </c>
      <c r="G170" s="88">
        <v>6</v>
      </c>
      <c r="H170" s="88">
        <v>91.384764894136637</v>
      </c>
      <c r="I170" s="44">
        <v>92.415231808264124</v>
      </c>
      <c r="J170" s="44">
        <v>-0.91298783767372693</v>
      </c>
      <c r="K170" s="44">
        <v>17869.200086000004</v>
      </c>
      <c r="L170" s="44">
        <v>-10.799913999999772</v>
      </c>
      <c r="M170" s="44">
        <v>0.26668333333335797</v>
      </c>
    </row>
    <row r="171" spans="1:13" ht="12.75" customHeight="1" x14ac:dyDescent="0.25">
      <c r="A171" s="42" t="s">
        <v>334</v>
      </c>
      <c r="B171" s="44">
        <v>24913</v>
      </c>
      <c r="C171" s="44">
        <v>4895.2333640000006</v>
      </c>
      <c r="D171" s="44">
        <v>382.08331099999998</v>
      </c>
      <c r="E171" s="44">
        <v>1187.4833250000001</v>
      </c>
      <c r="F171" s="44">
        <v>5.089236436246841</v>
      </c>
      <c r="G171" s="88">
        <v>5</v>
      </c>
      <c r="H171" s="88">
        <v>77.072763271872304</v>
      </c>
      <c r="I171" s="44">
        <v>94.415406670663756</v>
      </c>
      <c r="J171" s="44">
        <v>8.9236436246841327E-2</v>
      </c>
      <c r="K171" s="44">
        <v>24476.166819999999</v>
      </c>
      <c r="L171" s="44">
        <v>-436.83317999999997</v>
      </c>
      <c r="M171" s="44">
        <v>-87.366636000000014</v>
      </c>
    </row>
    <row r="172" spans="1:13" ht="12.75" customHeight="1" x14ac:dyDescent="0.25">
      <c r="A172" s="42" t="s">
        <v>335</v>
      </c>
      <c r="B172" s="44">
        <v>21893</v>
      </c>
      <c r="C172" s="44">
        <v>4765.4500510000016</v>
      </c>
      <c r="D172" s="44">
        <v>226.03329899999997</v>
      </c>
      <c r="E172" s="44">
        <v>953.79998199999977</v>
      </c>
      <c r="F172" s="44">
        <v>4.5941096361729539</v>
      </c>
      <c r="G172" s="88">
        <v>5</v>
      </c>
      <c r="H172" s="88">
        <v>73.648298247327304</v>
      </c>
      <c r="I172" s="44">
        <v>87.721418523814123</v>
      </c>
      <c r="J172" s="44">
        <v>-0.40589036382704646</v>
      </c>
      <c r="K172" s="44">
        <v>23827.250255000006</v>
      </c>
      <c r="L172" s="44">
        <v>1934.2502550000002</v>
      </c>
      <c r="M172" s="44">
        <v>386.85005100000001</v>
      </c>
    </row>
    <row r="173" spans="1:13" ht="12.75" customHeight="1" x14ac:dyDescent="0.25">
      <c r="A173" s="42" t="s">
        <v>336</v>
      </c>
      <c r="B173" s="44">
        <v>6189</v>
      </c>
      <c r="C173" s="44">
        <v>1342.2500320000001</v>
      </c>
      <c r="D173" s="44">
        <v>100.44997299999999</v>
      </c>
      <c r="E173" s="44">
        <v>465.13332899999995</v>
      </c>
      <c r="F173" s="44">
        <v>4.6109143992927839</v>
      </c>
      <c r="G173" s="88">
        <v>6</v>
      </c>
      <c r="H173" s="88">
        <v>53.308290363131533</v>
      </c>
      <c r="I173" s="44">
        <v>70.495136189684359</v>
      </c>
      <c r="J173" s="44">
        <v>-1.3890856007072165</v>
      </c>
      <c r="K173" s="44">
        <v>8404.9501920000002</v>
      </c>
      <c r="L173" s="44">
        <v>2215.9501920000002</v>
      </c>
      <c r="M173" s="44">
        <v>325.21669866666667</v>
      </c>
    </row>
    <row r="174" spans="1:13" ht="12.75" customHeight="1" x14ac:dyDescent="0.25">
      <c r="A174" s="42" t="s">
        <v>337</v>
      </c>
      <c r="B174" s="44">
        <v>0</v>
      </c>
      <c r="C174" s="44">
        <v>46.866671000000004</v>
      </c>
      <c r="D174" s="44">
        <v>0</v>
      </c>
      <c r="E174" s="44">
        <v>5220</v>
      </c>
      <c r="F174" s="44">
        <v>0</v>
      </c>
      <c r="G174" s="88">
        <v>20</v>
      </c>
      <c r="H174" s="88">
        <v>0</v>
      </c>
      <c r="I174" s="44">
        <v>0</v>
      </c>
      <c r="J174" s="44">
        <v>-20</v>
      </c>
      <c r="K174" s="44">
        <v>937.33341999999993</v>
      </c>
      <c r="L174" s="44">
        <v>937.33341999999993</v>
      </c>
      <c r="M174" s="44">
        <v>46.866671000000004</v>
      </c>
    </row>
    <row r="175" spans="1:13" ht="12.75" customHeight="1" x14ac:dyDescent="0.25">
      <c r="A175" s="42" t="s">
        <v>338</v>
      </c>
      <c r="B175" s="44">
        <v>9482</v>
      </c>
      <c r="C175" s="44">
        <v>2306.4500500000008</v>
      </c>
      <c r="D175" s="44">
        <v>187.41662099999996</v>
      </c>
      <c r="E175" s="44">
        <v>377.84998200000001</v>
      </c>
      <c r="F175" s="44">
        <v>4.1110797088365292</v>
      </c>
      <c r="G175" s="88">
        <v>5</v>
      </c>
      <c r="H175" s="88">
        <v>66.037155790383608</v>
      </c>
      <c r="I175" s="44">
        <v>74.510799699443965</v>
      </c>
      <c r="J175" s="44">
        <v>-0.88892029116347093</v>
      </c>
      <c r="K175" s="44">
        <v>11532.250249999999</v>
      </c>
      <c r="L175" s="44">
        <v>2050.2502500000001</v>
      </c>
      <c r="M175" s="44">
        <v>410.05005</v>
      </c>
    </row>
    <row r="176" spans="1:13" ht="12.75" customHeight="1" x14ac:dyDescent="0.25">
      <c r="A176" s="42" t="s">
        <v>354</v>
      </c>
      <c r="B176" s="44">
        <v>2664</v>
      </c>
      <c r="C176" s="44">
        <v>553.50000699999998</v>
      </c>
      <c r="D176" s="44">
        <v>30.266660999999999</v>
      </c>
      <c r="E176" s="44">
        <v>109.91666600000001</v>
      </c>
      <c r="F176" s="44">
        <v>4.8130080692121844</v>
      </c>
      <c r="G176" s="88">
        <v>5</v>
      </c>
      <c r="H176" s="88">
        <v>76.807380815638851</v>
      </c>
      <c r="I176" s="44">
        <v>91.269342565478581</v>
      </c>
      <c r="J176" s="44">
        <v>-0.18699193078781604</v>
      </c>
      <c r="K176" s="44">
        <v>2767.5000350000005</v>
      </c>
      <c r="L176" s="44">
        <v>103.50003499999997</v>
      </c>
      <c r="M176" s="44">
        <v>20.700006999999996</v>
      </c>
    </row>
    <row r="177" spans="1:13" ht="12.75" customHeight="1" x14ac:dyDescent="0.25">
      <c r="A177" s="42" t="s">
        <v>453</v>
      </c>
      <c r="B177" s="44">
        <v>1993</v>
      </c>
      <c r="C177" s="44">
        <v>302.61667299999999</v>
      </c>
      <c r="D177" s="44">
        <v>14.866661999999998</v>
      </c>
      <c r="E177" s="44">
        <v>99.766664999999989</v>
      </c>
      <c r="F177" s="44">
        <v>6.5858896016611741</v>
      </c>
      <c r="G177" s="88">
        <v>5</v>
      </c>
      <c r="H177" s="88">
        <v>95.530257639304978</v>
      </c>
      <c r="I177" s="44">
        <v>125.54989697333247</v>
      </c>
      <c r="J177" s="44">
        <v>1.5858896016611743</v>
      </c>
      <c r="K177" s="44">
        <v>1513.083365</v>
      </c>
      <c r="L177" s="44">
        <v>-479.91663499999993</v>
      </c>
      <c r="M177" s="44">
        <v>-95.983326999999989</v>
      </c>
    </row>
    <row r="178" spans="1:13" ht="12.75" customHeight="1" x14ac:dyDescent="0.25">
      <c r="A178" s="42" t="s">
        <v>339</v>
      </c>
      <c r="B178" s="44">
        <v>1081</v>
      </c>
      <c r="C178" s="44">
        <v>240.43333299999998</v>
      </c>
      <c r="D178" s="44">
        <v>7.0999960000000009</v>
      </c>
      <c r="E178" s="44">
        <v>11.35</v>
      </c>
      <c r="F178" s="44">
        <v>4.4960488070096343</v>
      </c>
      <c r="G178" s="88">
        <v>5</v>
      </c>
      <c r="H178" s="88">
        <v>83.512523125813189</v>
      </c>
      <c r="I178" s="44">
        <v>87.341773680909057</v>
      </c>
      <c r="J178" s="44">
        <v>-0.50395119299036595</v>
      </c>
      <c r="K178" s="44">
        <v>1202.166665</v>
      </c>
      <c r="L178" s="44">
        <v>121.16666499999999</v>
      </c>
      <c r="M178" s="44">
        <v>24.233332999999998</v>
      </c>
    </row>
    <row r="179" spans="1:13" ht="12.75" customHeight="1" x14ac:dyDescent="0.25">
      <c r="A179" s="42" t="s">
        <v>340</v>
      </c>
      <c r="B179" s="44">
        <v>577</v>
      </c>
      <c r="C179" s="44">
        <v>163.11666400000001</v>
      </c>
      <c r="D179" s="44">
        <v>78.400000000000006</v>
      </c>
      <c r="E179" s="44">
        <v>0</v>
      </c>
      <c r="F179" s="44">
        <v>3.5373455160902498</v>
      </c>
      <c r="G179" s="88">
        <v>6</v>
      </c>
      <c r="H179" s="88">
        <v>39.817818395614587</v>
      </c>
      <c r="I179" s="44">
        <v>39.817818395614587</v>
      </c>
      <c r="J179" s="44">
        <v>-2.4626544839097502</v>
      </c>
      <c r="K179" s="44">
        <v>978.69998399999986</v>
      </c>
      <c r="L179" s="44">
        <v>401.69998399999997</v>
      </c>
      <c r="M179" s="44">
        <v>66.949997333333329</v>
      </c>
    </row>
    <row r="180" spans="1:13" ht="12.75" customHeight="1" x14ac:dyDescent="0.25">
      <c r="A180" s="42" t="s">
        <v>357</v>
      </c>
      <c r="B180" s="44">
        <v>721</v>
      </c>
      <c r="C180" s="44">
        <v>152.216666</v>
      </c>
      <c r="D180" s="44">
        <v>0</v>
      </c>
      <c r="E180" s="44">
        <v>0</v>
      </c>
      <c r="F180" s="44">
        <v>4.7366692422497287</v>
      </c>
      <c r="G180" s="88">
        <v>4</v>
      </c>
      <c r="H180" s="88">
        <v>118.41673105624321</v>
      </c>
      <c r="I180" s="44">
        <v>118.41673105624321</v>
      </c>
      <c r="J180" s="44">
        <v>0.7366692422497283</v>
      </c>
      <c r="K180" s="44">
        <v>608.86666400000013</v>
      </c>
      <c r="L180" s="44">
        <v>-112.13333599999991</v>
      </c>
      <c r="M180" s="44">
        <v>-28.033333999999979</v>
      </c>
    </row>
    <row r="181" spans="1:13" ht="12.75" customHeight="1" x14ac:dyDescent="0.25">
      <c r="A181" s="42" t="s">
        <v>341</v>
      </c>
      <c r="B181" s="44">
        <v>909</v>
      </c>
      <c r="C181" s="44">
        <v>178.466666</v>
      </c>
      <c r="D181" s="44">
        <v>1.4666659999999998</v>
      </c>
      <c r="E181" s="44">
        <v>0</v>
      </c>
      <c r="F181" s="44">
        <v>5.0933881400574821</v>
      </c>
      <c r="G181" s="88">
        <v>5</v>
      </c>
      <c r="H181" s="88">
        <v>101.03742201583864</v>
      </c>
      <c r="I181" s="44">
        <v>101.03742201583864</v>
      </c>
      <c r="J181" s="44">
        <v>9.3388140057482472E-2</v>
      </c>
      <c r="K181" s="44">
        <v>892.33332999999993</v>
      </c>
      <c r="L181" s="44">
        <v>-16.666670000000014</v>
      </c>
      <c r="M181" s="44">
        <v>-3.3333340000000025</v>
      </c>
    </row>
    <row r="182" spans="1:13" ht="12.75" customHeight="1" x14ac:dyDescent="0.25">
      <c r="A182" s="42" t="s">
        <v>359</v>
      </c>
      <c r="B182" s="44">
        <v>864</v>
      </c>
      <c r="C182" s="44">
        <v>163.23333500000001</v>
      </c>
      <c r="D182" s="44">
        <v>1.7666659999999998</v>
      </c>
      <c r="E182" s="44">
        <v>13.483332000000001</v>
      </c>
      <c r="F182" s="44">
        <v>5.2930364989479628</v>
      </c>
      <c r="G182" s="88">
        <v>5</v>
      </c>
      <c r="H182" s="88">
        <v>96.815762623617061</v>
      </c>
      <c r="I182" s="44">
        <v>104.72727209256198</v>
      </c>
      <c r="J182" s="44">
        <v>0.29303649894796308</v>
      </c>
      <c r="K182" s="44">
        <v>816.16667499999994</v>
      </c>
      <c r="L182" s="44">
        <v>-47.833325000000038</v>
      </c>
      <c r="M182" s="44">
        <v>-9.5666650000000075</v>
      </c>
    </row>
    <row r="183" spans="1:13" ht="12.75" customHeight="1" x14ac:dyDescent="0.25">
      <c r="A183" s="42" t="s">
        <v>342</v>
      </c>
      <c r="B183" s="44">
        <v>11994</v>
      </c>
      <c r="C183" s="44">
        <v>2179.2166990000001</v>
      </c>
      <c r="D183" s="44">
        <v>284.09997299999998</v>
      </c>
      <c r="E183" s="44">
        <v>414.33331699999979</v>
      </c>
      <c r="F183" s="44">
        <v>5.5038124503652215</v>
      </c>
      <c r="G183" s="88">
        <v>6</v>
      </c>
      <c r="H183" s="88">
        <v>69.466405144520863</v>
      </c>
      <c r="I183" s="44">
        <v>81.150751859158447</v>
      </c>
      <c r="J183" s="44">
        <v>-0.4961875496347784</v>
      </c>
      <c r="K183" s="44">
        <v>13075.300194000001</v>
      </c>
      <c r="L183" s="44">
        <v>1081.3001939999997</v>
      </c>
      <c r="M183" s="44">
        <v>180.21669900000001</v>
      </c>
    </row>
    <row r="184" spans="1:13" ht="12.75" customHeight="1" x14ac:dyDescent="0.25">
      <c r="A184" s="42" t="s">
        <v>343</v>
      </c>
      <c r="B184" s="44">
        <v>95</v>
      </c>
      <c r="C184" s="44">
        <v>18.516666000000001</v>
      </c>
      <c r="D184" s="44">
        <v>0</v>
      </c>
      <c r="E184" s="44">
        <v>0</v>
      </c>
      <c r="F184" s="44">
        <v>5.1305132360220789</v>
      </c>
      <c r="G184" s="88">
        <v>8</v>
      </c>
      <c r="H184" s="88">
        <v>64.131415450275981</v>
      </c>
      <c r="I184" s="44">
        <v>64.131415450275981</v>
      </c>
      <c r="J184" s="44">
        <v>-2.8694867639779216</v>
      </c>
      <c r="K184" s="44">
        <v>148.13332800000001</v>
      </c>
      <c r="L184" s="44">
        <v>53.133327999999999</v>
      </c>
      <c r="M184" s="44">
        <v>6.6416659999999998</v>
      </c>
    </row>
    <row r="185" spans="1:13" ht="12.75" customHeight="1" x14ac:dyDescent="0.25">
      <c r="A185" s="42" t="s">
        <v>344</v>
      </c>
      <c r="B185" s="44">
        <v>896</v>
      </c>
      <c r="C185" s="44">
        <v>147.56666899999999</v>
      </c>
      <c r="D185" s="44">
        <v>6.9333320000000001</v>
      </c>
      <c r="E185" s="44">
        <v>206.883332</v>
      </c>
      <c r="F185" s="44">
        <v>6.071831844357753</v>
      </c>
      <c r="G185" s="88">
        <v>8</v>
      </c>
      <c r="H185" s="88">
        <v>30.99202142783934</v>
      </c>
      <c r="I185" s="44">
        <v>72.491908915909974</v>
      </c>
      <c r="J185" s="44">
        <v>-1.9281681556422472</v>
      </c>
      <c r="K185" s="44">
        <v>1180.5333519999999</v>
      </c>
      <c r="L185" s="44">
        <v>284.53335199999992</v>
      </c>
      <c r="M185" s="44">
        <v>35.56666899999999</v>
      </c>
    </row>
    <row r="186" spans="1:13" ht="12.75" customHeight="1" x14ac:dyDescent="0.25">
      <c r="A186" s="42" t="s">
        <v>345</v>
      </c>
      <c r="B186" s="44">
        <v>188394</v>
      </c>
      <c r="C186" s="44">
        <v>36897.933774000012</v>
      </c>
      <c r="D186" s="44">
        <v>4525.7662899999987</v>
      </c>
      <c r="E186" s="44">
        <v>12665.666500000001</v>
      </c>
      <c r="F186" s="44">
        <v>5.1058143568123349</v>
      </c>
      <c r="G186" s="88">
        <v>5.7044306047379578</v>
      </c>
      <c r="H186" s="88">
        <v>62.301378908270834</v>
      </c>
      <c r="I186" s="44">
        <v>81.114485572770974</v>
      </c>
      <c r="J186" s="44">
        <v>-0.59861624792562285</v>
      </c>
      <c r="K186" s="44">
        <v>210481.70267200001</v>
      </c>
      <c r="L186" s="44">
        <v>22087.702672000007</v>
      </c>
      <c r="M186" s="44">
        <v>3197.5125618787874</v>
      </c>
    </row>
    <row r="187" spans="1:13" ht="12.75" customHeight="1" x14ac:dyDescent="0.25">
      <c r="A187" s="89" t="s">
        <v>454</v>
      </c>
      <c r="B187" s="42"/>
      <c r="C187" s="42"/>
      <c r="D187" s="42"/>
      <c r="E187" s="42"/>
      <c r="F187" s="42"/>
      <c r="G187" s="87"/>
      <c r="H187" s="87"/>
      <c r="I187" s="42"/>
      <c r="J187" s="42"/>
      <c r="K187" s="42"/>
      <c r="L187" s="42"/>
      <c r="M187" s="42"/>
    </row>
    <row r="188" spans="1:13" ht="12.75" customHeight="1" x14ac:dyDescent="0.25">
      <c r="A188" s="42" t="s">
        <v>322</v>
      </c>
      <c r="B188" s="44">
        <v>812</v>
      </c>
      <c r="C188" s="44">
        <v>135.41666800000002</v>
      </c>
      <c r="D188" s="44">
        <v>3.0666660000000001</v>
      </c>
      <c r="E188" s="44">
        <v>10.566666</v>
      </c>
      <c r="F188" s="44">
        <v>5.9963076332671248</v>
      </c>
      <c r="G188" s="88">
        <v>6</v>
      </c>
      <c r="H188" s="88">
        <v>90.797271609079729</v>
      </c>
      <c r="I188" s="44">
        <v>97.725357575037393</v>
      </c>
      <c r="J188" s="44">
        <v>-3.6923667328755982E-3</v>
      </c>
      <c r="K188" s="44">
        <v>812.50000800000009</v>
      </c>
      <c r="L188" s="44">
        <v>0.50000800000005252</v>
      </c>
      <c r="M188" s="44">
        <v>8.333466666666936E-2</v>
      </c>
    </row>
    <row r="189" spans="1:13" ht="12.75" customHeight="1" x14ac:dyDescent="0.25">
      <c r="A189" s="42" t="s">
        <v>347</v>
      </c>
      <c r="B189" s="44">
        <v>5172</v>
      </c>
      <c r="C189" s="44">
        <v>947.63335500000017</v>
      </c>
      <c r="D189" s="44">
        <v>128.08331100000001</v>
      </c>
      <c r="E189" s="44">
        <v>32.699995000000001</v>
      </c>
      <c r="F189" s="44">
        <v>5.457807043948975</v>
      </c>
      <c r="G189" s="88">
        <v>8</v>
      </c>
      <c r="H189" s="88">
        <v>58.326441919118722</v>
      </c>
      <c r="I189" s="44">
        <v>60.0994686085862</v>
      </c>
      <c r="J189" s="44">
        <v>-2.542192956051025</v>
      </c>
      <c r="K189" s="44">
        <v>7581.0668400000013</v>
      </c>
      <c r="L189" s="44">
        <v>2409.06684</v>
      </c>
      <c r="M189" s="44">
        <v>301.13335499999999</v>
      </c>
    </row>
    <row r="190" spans="1:13" ht="12.75" customHeight="1" x14ac:dyDescent="0.25">
      <c r="A190" s="42" t="s">
        <v>348</v>
      </c>
      <c r="B190" s="44">
        <v>44704</v>
      </c>
      <c r="C190" s="44">
        <v>5738.0500580000007</v>
      </c>
      <c r="D190" s="44">
        <v>526.89995399999987</v>
      </c>
      <c r="E190" s="44">
        <v>257.09997300000003</v>
      </c>
      <c r="F190" s="44">
        <v>7.7907999317073919</v>
      </c>
      <c r="G190" s="88">
        <v>8</v>
      </c>
      <c r="H190" s="88">
        <v>85.678582851278151</v>
      </c>
      <c r="I190" s="44">
        <v>89.194646234952231</v>
      </c>
      <c r="J190" s="44">
        <v>-0.20920006829260843</v>
      </c>
      <c r="K190" s="44">
        <v>45904.400464000006</v>
      </c>
      <c r="L190" s="44">
        <v>1200.4004639999998</v>
      </c>
      <c r="M190" s="44">
        <v>150.05005799999998</v>
      </c>
    </row>
    <row r="191" spans="1:13" ht="12.75" customHeight="1" x14ac:dyDescent="0.25">
      <c r="A191" s="42" t="s">
        <v>323</v>
      </c>
      <c r="B191" s="44">
        <v>819</v>
      </c>
      <c r="C191" s="44">
        <v>192.31666799999999</v>
      </c>
      <c r="D191" s="44">
        <v>26.966665000000003</v>
      </c>
      <c r="E191" s="44">
        <v>21.683332</v>
      </c>
      <c r="F191" s="44">
        <v>4.2586012357493637</v>
      </c>
      <c r="G191" s="88">
        <v>16</v>
      </c>
      <c r="H191" s="88">
        <v>39.787661085818655</v>
      </c>
      <c r="I191" s="44">
        <v>43.721973160632324</v>
      </c>
      <c r="J191" s="44">
        <v>-11.741398764250636</v>
      </c>
      <c r="K191" s="44">
        <v>1632.1333440000003</v>
      </c>
      <c r="L191" s="44">
        <v>813.13334399999997</v>
      </c>
      <c r="M191" s="44">
        <v>96.441667999999993</v>
      </c>
    </row>
    <row r="192" spans="1:13" ht="12.75" customHeight="1" x14ac:dyDescent="0.25">
      <c r="A192" s="42" t="s">
        <v>325</v>
      </c>
      <c r="B192" s="44">
        <v>11634</v>
      </c>
      <c r="C192" s="44">
        <v>1069.9667040000002</v>
      </c>
      <c r="D192" s="44">
        <v>338.199973</v>
      </c>
      <c r="E192" s="44">
        <v>241.89998200000002</v>
      </c>
      <c r="F192" s="44">
        <v>10.873235546963336</v>
      </c>
      <c r="G192" s="88">
        <v>16</v>
      </c>
      <c r="H192" s="88">
        <v>44.066401562265611</v>
      </c>
      <c r="I192" s="44">
        <v>51.63628793922949</v>
      </c>
      <c r="J192" s="44">
        <v>-5.1267644530366647</v>
      </c>
      <c r="K192" s="44">
        <v>17119.467264000003</v>
      </c>
      <c r="L192" s="44">
        <v>5485.4672640000008</v>
      </c>
      <c r="M192" s="44">
        <v>342.84170400000005</v>
      </c>
    </row>
    <row r="193" spans="1:13" ht="12.75" customHeight="1" x14ac:dyDescent="0.25">
      <c r="A193" s="42" t="s">
        <v>350</v>
      </c>
      <c r="B193" s="44">
        <v>4215</v>
      </c>
      <c r="C193" s="44">
        <v>394.48335300000008</v>
      </c>
      <c r="D193" s="44">
        <v>232.83331699999999</v>
      </c>
      <c r="E193" s="44">
        <v>120.19998300000003</v>
      </c>
      <c r="F193" s="44">
        <v>10.684861523167999</v>
      </c>
      <c r="G193" s="88">
        <v>16</v>
      </c>
      <c r="H193" s="88">
        <v>35.241689792829284</v>
      </c>
      <c r="I193" s="44">
        <v>41.994340752972519</v>
      </c>
      <c r="J193" s="44">
        <v>-5.3151384768320007</v>
      </c>
      <c r="K193" s="44">
        <v>6311.7336480000013</v>
      </c>
      <c r="L193" s="44">
        <v>2096.7336479999999</v>
      </c>
      <c r="M193" s="44">
        <v>131.04585299999999</v>
      </c>
    </row>
    <row r="194" spans="1:13" ht="12.75" customHeight="1" x14ac:dyDescent="0.25">
      <c r="A194" s="42" t="s">
        <v>327</v>
      </c>
      <c r="B194" s="44">
        <v>707</v>
      </c>
      <c r="C194" s="44">
        <v>252.28333400000002</v>
      </c>
      <c r="D194" s="44">
        <v>6.1666660000000002</v>
      </c>
      <c r="E194" s="44">
        <v>1.8</v>
      </c>
      <c r="F194" s="44">
        <v>2.802404696300707</v>
      </c>
      <c r="G194" s="88">
        <v>6</v>
      </c>
      <c r="H194" s="88">
        <v>42.106948447006083</v>
      </c>
      <c r="I194" s="44">
        <v>42.400206358418771</v>
      </c>
      <c r="J194" s="44">
        <v>-3.197595303699293</v>
      </c>
      <c r="K194" s="44">
        <v>1625.8666720000003</v>
      </c>
      <c r="L194" s="44">
        <v>918.86667200000011</v>
      </c>
      <c r="M194" s="44">
        <v>142.70000066666668</v>
      </c>
    </row>
    <row r="195" spans="1:13" ht="12.75" customHeight="1" x14ac:dyDescent="0.25">
      <c r="A195" s="42" t="s">
        <v>351</v>
      </c>
      <c r="B195" s="44">
        <v>10769</v>
      </c>
      <c r="C195" s="44">
        <v>1423.2500209999998</v>
      </c>
      <c r="D195" s="44">
        <v>100.63331400000001</v>
      </c>
      <c r="E195" s="44">
        <v>138.26666</v>
      </c>
      <c r="F195" s="44">
        <v>7.5664850455674095</v>
      </c>
      <c r="G195" s="88">
        <v>8</v>
      </c>
      <c r="H195" s="88">
        <v>80.986974945062059</v>
      </c>
      <c r="I195" s="44">
        <v>84.176391363975412</v>
      </c>
      <c r="J195" s="44">
        <v>-0.43351495443259069</v>
      </c>
      <c r="K195" s="44">
        <v>11386.000167999999</v>
      </c>
      <c r="L195" s="44">
        <v>617.00016800000014</v>
      </c>
      <c r="M195" s="44">
        <v>77.125021000000018</v>
      </c>
    </row>
    <row r="196" spans="1:13" ht="12.75" customHeight="1" x14ac:dyDescent="0.25">
      <c r="A196" s="42" t="s">
        <v>328</v>
      </c>
      <c r="B196" s="44">
        <v>6621</v>
      </c>
      <c r="C196" s="44">
        <v>1123.0000169999998</v>
      </c>
      <c r="D196" s="44">
        <v>145.29998100000003</v>
      </c>
      <c r="E196" s="44">
        <v>49.749996000000003</v>
      </c>
      <c r="F196" s="44">
        <v>5.895814692583393</v>
      </c>
      <c r="G196" s="88">
        <v>6</v>
      </c>
      <c r="H196" s="88">
        <v>83.722165701098561</v>
      </c>
      <c r="I196" s="44">
        <v>87.006228947419714</v>
      </c>
      <c r="J196" s="44">
        <v>-0.10418530741660675</v>
      </c>
      <c r="K196" s="44">
        <v>6738.000102</v>
      </c>
      <c r="L196" s="44">
        <v>117.00010200000008</v>
      </c>
      <c r="M196" s="44">
        <v>19.50001700000001</v>
      </c>
    </row>
    <row r="197" spans="1:13" ht="12.75" customHeight="1" x14ac:dyDescent="0.25">
      <c r="A197" s="42" t="s">
        <v>376</v>
      </c>
      <c r="B197" s="44">
        <v>46069</v>
      </c>
      <c r="C197" s="44">
        <v>3013.333357</v>
      </c>
      <c r="D197" s="44">
        <v>140.733317</v>
      </c>
      <c r="E197" s="44">
        <v>57.899994999999997</v>
      </c>
      <c r="F197" s="44">
        <v>15.28838483567751</v>
      </c>
      <c r="G197" s="88">
        <v>16</v>
      </c>
      <c r="H197" s="88">
        <v>89.643287017559018</v>
      </c>
      <c r="I197" s="44">
        <v>91.288891377443349</v>
      </c>
      <c r="J197" s="44">
        <v>-0.71161516432249072</v>
      </c>
      <c r="K197" s="44">
        <v>48213.333712</v>
      </c>
      <c r="L197" s="44">
        <v>2144.3337120000001</v>
      </c>
      <c r="M197" s="44">
        <v>134.02085700000001</v>
      </c>
    </row>
    <row r="198" spans="1:13" ht="12.75" customHeight="1" x14ac:dyDescent="0.25">
      <c r="A198" s="42" t="s">
        <v>329</v>
      </c>
      <c r="B198" s="44">
        <v>10380</v>
      </c>
      <c r="C198" s="44">
        <v>1043.0167170000002</v>
      </c>
      <c r="D198" s="44">
        <v>237.51663199999999</v>
      </c>
      <c r="E198" s="44">
        <v>401.04997299999991</v>
      </c>
      <c r="F198" s="44">
        <v>9.9519018543209015</v>
      </c>
      <c r="G198" s="88">
        <v>16</v>
      </c>
      <c r="H198" s="88">
        <v>38.57971184136187</v>
      </c>
      <c r="I198" s="44">
        <v>50.662483761678288</v>
      </c>
      <c r="J198" s="44">
        <v>-6.0480981456790994</v>
      </c>
      <c r="K198" s="44">
        <v>16688.267472000003</v>
      </c>
      <c r="L198" s="44">
        <v>6308.2674720000014</v>
      </c>
      <c r="M198" s="44">
        <v>394.26671700000009</v>
      </c>
    </row>
    <row r="199" spans="1:13" ht="12.75" customHeight="1" x14ac:dyDescent="0.25">
      <c r="A199" s="42" t="s">
        <v>330</v>
      </c>
      <c r="B199" s="44">
        <v>293</v>
      </c>
      <c r="C199" s="44">
        <v>38.200000000000003</v>
      </c>
      <c r="D199" s="44">
        <v>9.233333</v>
      </c>
      <c r="E199" s="44">
        <v>2.15</v>
      </c>
      <c r="F199" s="44">
        <v>7.6701570680628279</v>
      </c>
      <c r="G199" s="88">
        <v>8</v>
      </c>
      <c r="H199" s="88">
        <v>73.865546715062493</v>
      </c>
      <c r="I199" s="44">
        <v>77.213633711972122</v>
      </c>
      <c r="J199" s="44">
        <v>-0.32984293193717235</v>
      </c>
      <c r="K199" s="44">
        <v>305.60000000000002</v>
      </c>
      <c r="L199" s="44">
        <v>12.6</v>
      </c>
      <c r="M199" s="44">
        <v>1.575</v>
      </c>
    </row>
    <row r="200" spans="1:13" ht="12.75" customHeight="1" x14ac:dyDescent="0.25">
      <c r="A200" s="42" t="s">
        <v>352</v>
      </c>
      <c r="B200" s="44">
        <v>11969</v>
      </c>
      <c r="C200" s="44">
        <v>1295.1167230000005</v>
      </c>
      <c r="D200" s="44">
        <v>203.33328699999998</v>
      </c>
      <c r="E200" s="44">
        <v>185.64997799999998</v>
      </c>
      <c r="F200" s="44">
        <v>9.2416380604483894</v>
      </c>
      <c r="G200" s="88">
        <v>11</v>
      </c>
      <c r="H200" s="88">
        <v>64.609638195122983</v>
      </c>
      <c r="I200" s="44">
        <v>72.614428364607889</v>
      </c>
      <c r="J200" s="44">
        <v>-1.7583619395516097</v>
      </c>
      <c r="K200" s="44">
        <v>14246.283953000002</v>
      </c>
      <c r="L200" s="44">
        <v>2277.2839530000006</v>
      </c>
      <c r="M200" s="44">
        <v>207.02581390909086</v>
      </c>
    </row>
    <row r="201" spans="1:13" ht="12.75" customHeight="1" x14ac:dyDescent="0.25">
      <c r="A201" s="42" t="s">
        <v>331</v>
      </c>
      <c r="B201" s="44">
        <v>19</v>
      </c>
      <c r="C201" s="44">
        <v>43.916666000000006</v>
      </c>
      <c r="D201" s="44">
        <v>0</v>
      </c>
      <c r="E201" s="44">
        <v>0</v>
      </c>
      <c r="F201" s="44">
        <v>0.43263757772504863</v>
      </c>
      <c r="G201" s="88">
        <v>8</v>
      </c>
      <c r="H201" s="88">
        <v>5.4079697215631093</v>
      </c>
      <c r="I201" s="44">
        <v>5.4079697215631093</v>
      </c>
      <c r="J201" s="44">
        <v>-7.5673624222749512</v>
      </c>
      <c r="K201" s="44">
        <v>351.33332799999994</v>
      </c>
      <c r="L201" s="44">
        <v>332.33332799999994</v>
      </c>
      <c r="M201" s="44">
        <v>41.541665999999992</v>
      </c>
    </row>
    <row r="202" spans="1:13" ht="12.75" customHeight="1" x14ac:dyDescent="0.25">
      <c r="A202" s="42" t="s">
        <v>332</v>
      </c>
      <c r="B202" s="44">
        <v>1157</v>
      </c>
      <c r="C202" s="44">
        <v>299.5500090000001</v>
      </c>
      <c r="D202" s="44">
        <v>23.366658000000001</v>
      </c>
      <c r="E202" s="44">
        <v>51.233325000000015</v>
      </c>
      <c r="F202" s="44">
        <v>3.8624602411545901</v>
      </c>
      <c r="G202" s="88">
        <v>6</v>
      </c>
      <c r="H202" s="88">
        <v>51.539045157411984</v>
      </c>
      <c r="I202" s="44">
        <v>59.716128970615628</v>
      </c>
      <c r="J202" s="44">
        <v>-2.1375397588454099</v>
      </c>
      <c r="K202" s="44">
        <v>1797.3000540000003</v>
      </c>
      <c r="L202" s="44">
        <v>640.30005400000005</v>
      </c>
      <c r="M202" s="44">
        <v>106.71667566666669</v>
      </c>
    </row>
    <row r="203" spans="1:13" ht="12.75" customHeight="1" x14ac:dyDescent="0.25">
      <c r="A203" s="42" t="s">
        <v>334</v>
      </c>
      <c r="B203" s="44">
        <v>406</v>
      </c>
      <c r="C203" s="44">
        <v>94.016671000000002</v>
      </c>
      <c r="D203" s="44">
        <v>23.799996</v>
      </c>
      <c r="E203" s="44">
        <v>3.0833330000000001</v>
      </c>
      <c r="F203" s="44">
        <v>4.318383066339373</v>
      </c>
      <c r="G203" s="88">
        <v>8</v>
      </c>
      <c r="H203" s="88">
        <v>41.976840363937136</v>
      </c>
      <c r="I203" s="44">
        <v>43.075399510325653</v>
      </c>
      <c r="J203" s="44">
        <v>-3.681616933660627</v>
      </c>
      <c r="K203" s="44">
        <v>752.13336800000002</v>
      </c>
      <c r="L203" s="44">
        <v>346.13336800000002</v>
      </c>
      <c r="M203" s="44">
        <v>43.266671000000002</v>
      </c>
    </row>
    <row r="204" spans="1:13" ht="12.75" customHeight="1" x14ac:dyDescent="0.25">
      <c r="A204" s="42" t="s">
        <v>353</v>
      </c>
      <c r="B204" s="44">
        <v>3647</v>
      </c>
      <c r="C204" s="44">
        <v>378.16667800000005</v>
      </c>
      <c r="D204" s="44">
        <v>41.383322999999997</v>
      </c>
      <c r="E204" s="44">
        <v>68.233327000000003</v>
      </c>
      <c r="F204" s="44">
        <v>9.6438957004033004</v>
      </c>
      <c r="G204" s="88">
        <v>16</v>
      </c>
      <c r="H204" s="88">
        <v>46.729251886198142</v>
      </c>
      <c r="I204" s="44">
        <v>54.329042892792195</v>
      </c>
      <c r="J204" s="44">
        <v>-6.3561042995966988</v>
      </c>
      <c r="K204" s="44">
        <v>6050.6668480000008</v>
      </c>
      <c r="L204" s="44">
        <v>2403.6668480000003</v>
      </c>
      <c r="M204" s="44">
        <v>150.22917800000002</v>
      </c>
    </row>
    <row r="205" spans="1:13" ht="12.75" customHeight="1" x14ac:dyDescent="0.25">
      <c r="A205" s="42" t="s">
        <v>336</v>
      </c>
      <c r="B205" s="44">
        <v>916</v>
      </c>
      <c r="C205" s="44">
        <v>181.816676</v>
      </c>
      <c r="D205" s="44">
        <v>95.783329999999992</v>
      </c>
      <c r="E205" s="44">
        <v>123.06666300000001</v>
      </c>
      <c r="F205" s="44">
        <v>5.038041725061567</v>
      </c>
      <c r="G205" s="88">
        <v>8</v>
      </c>
      <c r="H205" s="88">
        <v>28.577370881828955</v>
      </c>
      <c r="I205" s="44">
        <v>41.246396803031764</v>
      </c>
      <c r="J205" s="44">
        <v>-2.961958274938433</v>
      </c>
      <c r="K205" s="44">
        <v>1454.533408</v>
      </c>
      <c r="L205" s="44">
        <v>538.53340800000001</v>
      </c>
      <c r="M205" s="44">
        <v>67.316676000000001</v>
      </c>
    </row>
    <row r="206" spans="1:13" ht="12.75" customHeight="1" x14ac:dyDescent="0.25">
      <c r="A206" s="42" t="s">
        <v>337</v>
      </c>
      <c r="B206" s="44">
        <v>918</v>
      </c>
      <c r="C206" s="44">
        <v>160.333338</v>
      </c>
      <c r="D206" s="44">
        <v>210</v>
      </c>
      <c r="E206" s="44">
        <v>6922.8166649999994</v>
      </c>
      <c r="F206" s="44">
        <v>5.7255715589230727</v>
      </c>
      <c r="G206" s="88">
        <v>10</v>
      </c>
      <c r="H206" s="88">
        <v>0.9707739450152082</v>
      </c>
      <c r="I206" s="44">
        <v>19.117911550268609</v>
      </c>
      <c r="J206" s="44">
        <v>-4.2744284410769273</v>
      </c>
      <c r="K206" s="44">
        <v>1603.3333799999998</v>
      </c>
      <c r="L206" s="44">
        <v>685.33337999999992</v>
      </c>
      <c r="M206" s="44">
        <v>68.533338000000001</v>
      </c>
    </row>
    <row r="207" spans="1:13" ht="12.75" customHeight="1" x14ac:dyDescent="0.25">
      <c r="A207" s="42" t="s">
        <v>354</v>
      </c>
      <c r="B207" s="44">
        <v>18001</v>
      </c>
      <c r="C207" s="44">
        <v>2838.0167250000004</v>
      </c>
      <c r="D207" s="44">
        <v>468.94995300000005</v>
      </c>
      <c r="E207" s="44">
        <v>392.48331200000001</v>
      </c>
      <c r="F207" s="44">
        <v>6.3428096957391951</v>
      </c>
      <c r="G207" s="88">
        <v>8</v>
      </c>
      <c r="H207" s="88">
        <v>60.823230644618071</v>
      </c>
      <c r="I207" s="44">
        <v>68.041961685590366</v>
      </c>
      <c r="J207" s="44">
        <v>-1.6571903042608052</v>
      </c>
      <c r="K207" s="44">
        <v>22704.133800000003</v>
      </c>
      <c r="L207" s="44">
        <v>4703.1337999999996</v>
      </c>
      <c r="M207" s="44">
        <v>587.89172499999995</v>
      </c>
    </row>
    <row r="208" spans="1:13" ht="12.75" customHeight="1" x14ac:dyDescent="0.25">
      <c r="A208" s="42" t="s">
        <v>453</v>
      </c>
      <c r="B208" s="44">
        <v>504</v>
      </c>
      <c r="C208" s="44">
        <v>78.633335000000002</v>
      </c>
      <c r="D208" s="44">
        <v>11.283333000000001</v>
      </c>
      <c r="E208" s="44">
        <v>0</v>
      </c>
      <c r="F208" s="44">
        <v>6.4094954131094655</v>
      </c>
      <c r="G208" s="88">
        <v>8</v>
      </c>
      <c r="H208" s="88">
        <v>70.064873845191798</v>
      </c>
      <c r="I208" s="44">
        <v>70.064873845191798</v>
      </c>
      <c r="J208" s="44">
        <v>-1.5905045868905348</v>
      </c>
      <c r="K208" s="44">
        <v>629.06668000000002</v>
      </c>
      <c r="L208" s="44">
        <v>125.06667999999998</v>
      </c>
      <c r="M208" s="44">
        <v>15.633334999999997</v>
      </c>
    </row>
    <row r="209" spans="1:14" ht="12.75" customHeight="1" x14ac:dyDescent="0.25">
      <c r="A209" s="42" t="s">
        <v>355</v>
      </c>
      <c r="B209" s="44">
        <v>6695</v>
      </c>
      <c r="C209" s="44">
        <v>829.9500330000003</v>
      </c>
      <c r="D209" s="44">
        <v>207.44997500000002</v>
      </c>
      <c r="E209" s="44">
        <v>294.13331199999999</v>
      </c>
      <c r="F209" s="44">
        <v>8.0667506883513767</v>
      </c>
      <c r="G209" s="88">
        <v>16</v>
      </c>
      <c r="H209" s="88">
        <v>31.425236884045841</v>
      </c>
      <c r="I209" s="44">
        <v>40.335212721532976</v>
      </c>
      <c r="J209" s="44">
        <v>-7.9332493116486225</v>
      </c>
      <c r="K209" s="44">
        <v>13279.200528000005</v>
      </c>
      <c r="L209" s="44">
        <v>6584.2005279999994</v>
      </c>
      <c r="M209" s="44">
        <v>411.51253299999996</v>
      </c>
    </row>
    <row r="210" spans="1:14" ht="12.75" customHeight="1" x14ac:dyDescent="0.25">
      <c r="A210" s="42" t="s">
        <v>339</v>
      </c>
      <c r="B210" s="44">
        <v>199</v>
      </c>
      <c r="C210" s="44">
        <v>38.783332999999999</v>
      </c>
      <c r="D210" s="44">
        <v>4.983333</v>
      </c>
      <c r="E210" s="44">
        <v>0</v>
      </c>
      <c r="F210" s="44">
        <v>5.1310700913714662</v>
      </c>
      <c r="G210" s="88">
        <v>6</v>
      </c>
      <c r="H210" s="88">
        <v>75.780656142888887</v>
      </c>
      <c r="I210" s="44">
        <v>75.780656142888887</v>
      </c>
      <c r="J210" s="44">
        <v>-0.8689299086285337</v>
      </c>
      <c r="K210" s="44">
        <v>232.69999799999997</v>
      </c>
      <c r="L210" s="44">
        <v>33.699997999999994</v>
      </c>
      <c r="M210" s="44">
        <v>5.6166663333333329</v>
      </c>
    </row>
    <row r="211" spans="1:14" ht="12.75" customHeight="1" x14ac:dyDescent="0.25">
      <c r="A211" s="42" t="s">
        <v>340</v>
      </c>
      <c r="B211" s="44">
        <v>2474</v>
      </c>
      <c r="C211" s="44">
        <v>449.61667599999998</v>
      </c>
      <c r="D211" s="44">
        <v>33.199994000000004</v>
      </c>
      <c r="E211" s="44">
        <v>102.28332500000002</v>
      </c>
      <c r="F211" s="44">
        <v>5.5024649486088011</v>
      </c>
      <c r="G211" s="88">
        <v>6</v>
      </c>
      <c r="H211" s="88">
        <v>70.472284542291504</v>
      </c>
      <c r="I211" s="44">
        <v>85.401635642226978</v>
      </c>
      <c r="J211" s="44">
        <v>-0.49753505139119852</v>
      </c>
      <c r="K211" s="44">
        <v>2697.7000559999997</v>
      </c>
      <c r="L211" s="44">
        <v>223.70005599999993</v>
      </c>
      <c r="M211" s="44">
        <v>37.283342666666677</v>
      </c>
    </row>
    <row r="212" spans="1:14" ht="12.75" customHeight="1" x14ac:dyDescent="0.25">
      <c r="A212" s="42" t="s">
        <v>356</v>
      </c>
      <c r="B212" s="44">
        <v>9026</v>
      </c>
      <c r="C212" s="44">
        <v>796.61670100000003</v>
      </c>
      <c r="D212" s="44">
        <v>234.383308</v>
      </c>
      <c r="E212" s="44">
        <v>223.83330999999998</v>
      </c>
      <c r="F212" s="44">
        <v>11.330417738756395</v>
      </c>
      <c r="G212" s="88">
        <v>16</v>
      </c>
      <c r="H212" s="88">
        <v>43.432063187031154</v>
      </c>
      <c r="I212" s="44">
        <v>52.861299247573555</v>
      </c>
      <c r="J212" s="44">
        <v>-4.6695822612436038</v>
      </c>
      <c r="K212" s="44">
        <v>12745.867216000001</v>
      </c>
      <c r="L212" s="44">
        <v>3719.8672160000015</v>
      </c>
      <c r="M212" s="44">
        <v>232.49170100000009</v>
      </c>
    </row>
    <row r="213" spans="1:14" ht="12.75" customHeight="1" x14ac:dyDescent="0.25">
      <c r="A213" s="42" t="s">
        <v>357</v>
      </c>
      <c r="B213" s="44">
        <v>20771</v>
      </c>
      <c r="C213" s="44">
        <v>2566.3833610000001</v>
      </c>
      <c r="D213" s="44">
        <v>330.34998599999994</v>
      </c>
      <c r="E213" s="44">
        <v>625.89998600000001</v>
      </c>
      <c r="F213" s="44">
        <v>8.0934907526467548</v>
      </c>
      <c r="G213" s="88">
        <v>8</v>
      </c>
      <c r="H213" s="88">
        <v>71.89578819556354</v>
      </c>
      <c r="I213" s="44">
        <v>83.007295182700162</v>
      </c>
      <c r="J213" s="44">
        <v>9.3490752646755479E-2</v>
      </c>
      <c r="K213" s="44">
        <v>20531.066888000001</v>
      </c>
      <c r="L213" s="44">
        <v>-239.93311199999997</v>
      </c>
      <c r="M213" s="44">
        <v>-29.991638999999996</v>
      </c>
    </row>
    <row r="214" spans="1:14" ht="12.75" customHeight="1" x14ac:dyDescent="0.25">
      <c r="A214" s="42" t="s">
        <v>341</v>
      </c>
      <c r="B214" s="44">
        <v>9552</v>
      </c>
      <c r="C214" s="44">
        <v>1386.0333550000005</v>
      </c>
      <c r="D214" s="44">
        <v>96.199979999999996</v>
      </c>
      <c r="E214" s="44">
        <v>72.649985000000001</v>
      </c>
      <c r="F214" s="44">
        <v>6.8916090406785315</v>
      </c>
      <c r="G214" s="88">
        <v>8</v>
      </c>
      <c r="H214" s="88">
        <v>76.790327907048393</v>
      </c>
      <c r="I214" s="44">
        <v>80.554118694139362</v>
      </c>
      <c r="J214" s="44">
        <v>-1.1083909593214685</v>
      </c>
      <c r="K214" s="44">
        <v>11088.266840000004</v>
      </c>
      <c r="L214" s="44">
        <v>1536.2668400000005</v>
      </c>
      <c r="M214" s="44">
        <v>192.03335500000006</v>
      </c>
    </row>
    <row r="215" spans="1:14" ht="12.75" customHeight="1" x14ac:dyDescent="0.25">
      <c r="A215" s="42" t="s">
        <v>358</v>
      </c>
      <c r="B215" s="44">
        <v>13818</v>
      </c>
      <c r="C215" s="44">
        <v>1250.1000400000005</v>
      </c>
      <c r="D215" s="44">
        <v>260.61664000000002</v>
      </c>
      <c r="E215" s="44">
        <v>385.04997400000002</v>
      </c>
      <c r="F215" s="44">
        <v>11.053515365058299</v>
      </c>
      <c r="G215" s="88">
        <v>16</v>
      </c>
      <c r="H215" s="88">
        <v>49.739112037361537</v>
      </c>
      <c r="I215" s="44">
        <v>62.416567744522474</v>
      </c>
      <c r="J215" s="44">
        <v>-4.9464846349417009</v>
      </c>
      <c r="K215" s="44">
        <v>18457.600600000009</v>
      </c>
      <c r="L215" s="44">
        <v>4639.6006000000016</v>
      </c>
      <c r="M215" s="44">
        <v>307.16254000000009</v>
      </c>
    </row>
    <row r="216" spans="1:14" ht="12.75" customHeight="1" x14ac:dyDescent="0.25">
      <c r="A216" s="42" t="s">
        <v>359</v>
      </c>
      <c r="B216" s="44">
        <v>6010</v>
      </c>
      <c r="C216" s="44">
        <v>1182.1500230000001</v>
      </c>
      <c r="D216" s="44">
        <v>239.43331399999997</v>
      </c>
      <c r="E216" s="44">
        <v>74.883325999999997</v>
      </c>
      <c r="F216" s="44">
        <v>5.0839570977193977</v>
      </c>
      <c r="G216" s="88">
        <v>8</v>
      </c>
      <c r="H216" s="88">
        <v>50.201586081039224</v>
      </c>
      <c r="I216" s="44">
        <v>52.846004905022312</v>
      </c>
      <c r="J216" s="44">
        <v>-2.9160429022806023</v>
      </c>
      <c r="K216" s="44">
        <v>9457.2001840000012</v>
      </c>
      <c r="L216" s="44">
        <v>3447.2001839999994</v>
      </c>
      <c r="M216" s="44">
        <v>430.90002299999992</v>
      </c>
    </row>
    <row r="217" spans="1:14" ht="12.75" customHeight="1" x14ac:dyDescent="0.25">
      <c r="A217" s="42" t="s">
        <v>343</v>
      </c>
      <c r="B217" s="44">
        <v>4465</v>
      </c>
      <c r="C217" s="44">
        <v>607.33335599999987</v>
      </c>
      <c r="D217" s="44">
        <v>152.61665400000001</v>
      </c>
      <c r="E217" s="44">
        <v>269.74998699999998</v>
      </c>
      <c r="F217" s="44">
        <v>7.3518109221058499</v>
      </c>
      <c r="G217" s="88">
        <v>8</v>
      </c>
      <c r="H217" s="88">
        <v>52.406040747031305</v>
      </c>
      <c r="I217" s="44">
        <v>69.428908883098771</v>
      </c>
      <c r="J217" s="44">
        <v>-0.64818907789414992</v>
      </c>
      <c r="K217" s="44">
        <v>4858.6668479999989</v>
      </c>
      <c r="L217" s="44">
        <v>393.6668479999999</v>
      </c>
      <c r="M217" s="44">
        <v>49.208355999999988</v>
      </c>
    </row>
    <row r="218" spans="1:14" ht="12.75" customHeight="1" x14ac:dyDescent="0.25">
      <c r="A218" s="42" t="s">
        <v>344</v>
      </c>
      <c r="B218" s="44">
        <v>8365</v>
      </c>
      <c r="C218" s="44">
        <v>778.5833540000001</v>
      </c>
      <c r="D218" s="44">
        <v>100.31665500000001</v>
      </c>
      <c r="E218" s="44">
        <v>219.866659</v>
      </c>
      <c r="F218" s="44">
        <v>10.743872132668276</v>
      </c>
      <c r="G218" s="88">
        <v>16</v>
      </c>
      <c r="H218" s="88">
        <v>47.581758277363477</v>
      </c>
      <c r="I218" s="44">
        <v>59.484866838817105</v>
      </c>
      <c r="J218" s="44">
        <v>-5.2561278673317249</v>
      </c>
      <c r="K218" s="44">
        <v>12457.333664000002</v>
      </c>
      <c r="L218" s="44">
        <v>4092.3336640000007</v>
      </c>
      <c r="M218" s="44">
        <v>255.77085400000004</v>
      </c>
    </row>
    <row r="219" spans="1:14" ht="12.75" customHeight="1" x14ac:dyDescent="0.25">
      <c r="A219" s="42" t="s">
        <v>345</v>
      </c>
      <c r="B219" s="44">
        <v>261107</v>
      </c>
      <c r="C219" s="44">
        <v>30626.067305000004</v>
      </c>
      <c r="D219" s="44">
        <v>4633.082848</v>
      </c>
      <c r="E219" s="44">
        <v>11349.983022000002</v>
      </c>
      <c r="F219" s="44">
        <v>8.5256457317773773</v>
      </c>
      <c r="G219" s="88">
        <v>10.439236424025092</v>
      </c>
      <c r="H219" s="88">
        <v>54.780606653260023</v>
      </c>
      <c r="I219" s="44">
        <v>71.83742602751235</v>
      </c>
      <c r="J219" s="44">
        <v>-1.9135906922477135</v>
      </c>
      <c r="K219" s="44">
        <v>319712.75733499997</v>
      </c>
      <c r="L219" s="44">
        <v>58605.757334999995</v>
      </c>
      <c r="M219" s="44">
        <v>4970.9263959090904</v>
      </c>
    </row>
    <row r="220" spans="1:14" ht="12.75" customHeight="1" x14ac:dyDescent="0.25">
      <c r="A220" s="89" t="s">
        <v>455</v>
      </c>
      <c r="B220" s="42"/>
      <c r="C220" s="42"/>
      <c r="D220" s="42"/>
      <c r="E220" s="42"/>
      <c r="F220" s="42"/>
      <c r="G220" s="87"/>
      <c r="H220" s="87"/>
      <c r="I220" s="42"/>
      <c r="J220" s="42"/>
      <c r="K220" s="42"/>
      <c r="L220" s="42"/>
      <c r="M220" s="42"/>
    </row>
    <row r="221" spans="1:14" ht="12.75" customHeight="1" x14ac:dyDescent="0.2">
      <c r="A221" s="42" t="s">
        <v>489</v>
      </c>
      <c r="B221" s="44">
        <v>4188</v>
      </c>
      <c r="C221" s="44">
        <v>972.91668200000015</v>
      </c>
      <c r="D221" s="44">
        <v>268.93332099999998</v>
      </c>
      <c r="E221" s="44">
        <v>288.61666500000001</v>
      </c>
      <c r="F221" s="44">
        <v>4.3045823732725346</v>
      </c>
      <c r="G221" s="88">
        <v>4.5</v>
      </c>
      <c r="H221" s="88">
        <v>60.809339129243874</v>
      </c>
      <c r="I221" s="44">
        <v>74.941954685582658</v>
      </c>
      <c r="J221" s="44">
        <v>-0.19541762672746585</v>
      </c>
      <c r="K221" s="44">
        <v>4378.1250689999997</v>
      </c>
      <c r="L221" s="44">
        <v>190.12506899999985</v>
      </c>
      <c r="M221" s="44">
        <v>42.250015333333316</v>
      </c>
      <c r="N221" s="65" t="s">
        <v>149</v>
      </c>
    </row>
    <row r="222" spans="1:14" ht="12.75" customHeight="1" x14ac:dyDescent="0.25">
      <c r="A222" s="42" t="s">
        <v>490</v>
      </c>
      <c r="B222" s="44">
        <v>6690</v>
      </c>
      <c r="C222" s="44">
        <v>1441.2333609999998</v>
      </c>
      <c r="D222" s="44">
        <v>290.53330799999998</v>
      </c>
      <c r="E222" s="44">
        <v>68.499996999999993</v>
      </c>
      <c r="F222" s="44">
        <v>4.6418575790933287</v>
      </c>
      <c r="G222" s="88">
        <v>4.5</v>
      </c>
      <c r="H222" s="88">
        <v>82.580358474464134</v>
      </c>
      <c r="I222" s="44">
        <v>85.846822958555862</v>
      </c>
      <c r="J222" s="44">
        <v>0.14185757909332836</v>
      </c>
      <c r="K222" s="44">
        <v>6485.5501245000005</v>
      </c>
      <c r="L222" s="44">
        <v>-204.44987549999991</v>
      </c>
      <c r="M222" s="44">
        <v>-45.433305666666641</v>
      </c>
    </row>
    <row r="223" spans="1:14" ht="12.75" customHeight="1" x14ac:dyDescent="0.25">
      <c r="A223" s="42" t="s">
        <v>441</v>
      </c>
      <c r="B223" s="44">
        <v>15155</v>
      </c>
      <c r="C223" s="44">
        <v>3105.366704</v>
      </c>
      <c r="D223" s="44">
        <v>617.48330199999998</v>
      </c>
      <c r="E223" s="44">
        <v>975.29999799999996</v>
      </c>
      <c r="F223" s="44">
        <v>4.8802609947736464</v>
      </c>
      <c r="G223" s="88">
        <v>4.5</v>
      </c>
      <c r="H223" s="88">
        <v>71.683061928687181</v>
      </c>
      <c r="I223" s="44">
        <v>90.462354686316488</v>
      </c>
      <c r="J223" s="44">
        <v>0.38026099477364655</v>
      </c>
      <c r="K223" s="44">
        <v>13974.150167999998</v>
      </c>
      <c r="L223" s="44">
        <v>-1180.8498320000006</v>
      </c>
      <c r="M223" s="44">
        <v>-262.41107377777786</v>
      </c>
    </row>
    <row r="224" spans="1:14" ht="12.75" customHeight="1" x14ac:dyDescent="0.2">
      <c r="A224" s="42" t="s">
        <v>361</v>
      </c>
      <c r="B224" s="44">
        <v>52661</v>
      </c>
      <c r="C224" s="44">
        <v>11206.316787999998</v>
      </c>
      <c r="D224" s="44">
        <v>1596.2332229999997</v>
      </c>
      <c r="E224" s="44">
        <v>375.54998799999987</v>
      </c>
      <c r="F224" s="44">
        <v>4.6992246423366062</v>
      </c>
      <c r="G224" s="88">
        <v>4.5</v>
      </c>
      <c r="H224" s="88">
        <v>88.802213094033377</v>
      </c>
      <c r="I224" s="44">
        <v>91.407137114970737</v>
      </c>
      <c r="J224" s="44">
        <v>0.19922464233660606</v>
      </c>
      <c r="K224" s="44">
        <v>50428.425545999991</v>
      </c>
      <c r="L224" s="44">
        <v>-2232.574454000001</v>
      </c>
      <c r="M224" s="44">
        <v>-496.12765644444448</v>
      </c>
      <c r="N224" s="65" t="s">
        <v>251</v>
      </c>
    </row>
    <row r="225" spans="1:13" ht="12.75" customHeight="1" x14ac:dyDescent="0.25">
      <c r="A225" s="42" t="s">
        <v>362</v>
      </c>
      <c r="B225" s="44">
        <v>41018</v>
      </c>
      <c r="C225" s="44">
        <v>8617.6000509999976</v>
      </c>
      <c r="D225" s="44">
        <v>602.78328599999975</v>
      </c>
      <c r="E225" s="44">
        <v>991.74999699999989</v>
      </c>
      <c r="F225" s="44">
        <v>4.7597938819683581</v>
      </c>
      <c r="G225" s="88">
        <v>4.5</v>
      </c>
      <c r="H225" s="88">
        <v>89.257658620241997</v>
      </c>
      <c r="I225" s="44">
        <v>98.858266252046548</v>
      </c>
      <c r="J225" s="44">
        <v>0.25979388196835773</v>
      </c>
      <c r="K225" s="44">
        <v>38779.200229499998</v>
      </c>
      <c r="L225" s="44">
        <v>-2238.7997704999998</v>
      </c>
      <c r="M225" s="44">
        <v>-497.51106011111119</v>
      </c>
    </row>
    <row r="226" spans="1:13" ht="12.75" customHeight="1" x14ac:dyDescent="0.25">
      <c r="A226" s="42" t="s">
        <v>363</v>
      </c>
      <c r="B226" s="44">
        <v>41831.08</v>
      </c>
      <c r="C226" s="44">
        <v>8980.3000980000015</v>
      </c>
      <c r="D226" s="44">
        <v>1931.3832509999995</v>
      </c>
      <c r="E226" s="44">
        <v>1041.0499939999997</v>
      </c>
      <c r="F226" s="44">
        <v>4.6580937767676804</v>
      </c>
      <c r="G226" s="88">
        <v>4.5</v>
      </c>
      <c r="H226" s="88">
        <v>77.771294198137767</v>
      </c>
      <c r="I226" s="44">
        <v>84.16173550638203</v>
      </c>
      <c r="J226" s="44">
        <v>0.15809377676768008</v>
      </c>
      <c r="K226" s="44">
        <v>40411.35044100001</v>
      </c>
      <c r="L226" s="44">
        <v>-1419.7295590000008</v>
      </c>
      <c r="M226" s="44">
        <v>-315.49545755555579</v>
      </c>
    </row>
    <row r="227" spans="1:13" ht="12.75" customHeight="1" x14ac:dyDescent="0.25">
      <c r="A227" s="42" t="s">
        <v>364</v>
      </c>
      <c r="B227" s="44">
        <v>2784</v>
      </c>
      <c r="C227" s="44">
        <v>614.90000199999997</v>
      </c>
      <c r="D227" s="44">
        <v>209.89999800000001</v>
      </c>
      <c r="E227" s="44">
        <v>90</v>
      </c>
      <c r="F227" s="44">
        <v>4.5275654430718308</v>
      </c>
      <c r="G227" s="88">
        <v>4.5</v>
      </c>
      <c r="H227" s="88">
        <v>67.628625548948378</v>
      </c>
      <c r="I227" s="44">
        <v>75.008082744829039</v>
      </c>
      <c r="J227" s="44">
        <v>2.7565443071831053E-2</v>
      </c>
      <c r="K227" s="44">
        <v>2767.050009</v>
      </c>
      <c r="L227" s="44">
        <v>-16.949991000000008</v>
      </c>
      <c r="M227" s="44">
        <v>-3.7666646666666703</v>
      </c>
    </row>
    <row r="228" spans="1:13" ht="12.75" customHeight="1" x14ac:dyDescent="0.25">
      <c r="A228" s="42" t="s">
        <v>337</v>
      </c>
      <c r="B228" s="44">
        <v>0</v>
      </c>
      <c r="C228" s="44">
        <v>116.283333</v>
      </c>
      <c r="D228" s="44">
        <v>0</v>
      </c>
      <c r="E228" s="44">
        <v>6979.25</v>
      </c>
      <c r="F228" s="44">
        <v>0</v>
      </c>
      <c r="G228" s="88">
        <v>1</v>
      </c>
      <c r="H228" s="88">
        <v>0</v>
      </c>
      <c r="I228" s="44">
        <v>0</v>
      </c>
      <c r="J228" s="44">
        <v>-1</v>
      </c>
      <c r="K228" s="44">
        <v>116.283333</v>
      </c>
      <c r="L228" s="44">
        <v>116.283333</v>
      </c>
      <c r="M228" s="44">
        <v>116.283333</v>
      </c>
    </row>
    <row r="229" spans="1:13" ht="12.75" customHeight="1" x14ac:dyDescent="0.25">
      <c r="A229" s="42" t="s">
        <v>345</v>
      </c>
      <c r="B229" s="44">
        <v>164327.07999999999</v>
      </c>
      <c r="C229" s="44">
        <v>35054.917019</v>
      </c>
      <c r="D229" s="44">
        <v>5517.2496889999984</v>
      </c>
      <c r="E229" s="44">
        <v>10810.016639000001</v>
      </c>
      <c r="F229" s="44">
        <v>4.687704150345974</v>
      </c>
      <c r="G229" s="88">
        <v>4.488389883642304</v>
      </c>
      <c r="H229" s="88">
        <v>71.069632238726015</v>
      </c>
      <c r="I229" s="44">
        <v>89.728497048861769</v>
      </c>
      <c r="J229" s="44">
        <v>0.19931426670366989</v>
      </c>
      <c r="K229" s="44">
        <v>157340.13492000001</v>
      </c>
      <c r="L229" s="44">
        <v>-6986.9450800000013</v>
      </c>
      <c r="M229" s="44">
        <v>-1462.2118698888894</v>
      </c>
    </row>
    <row r="230" spans="1:13" ht="12.75" customHeight="1" x14ac:dyDescent="0.25">
      <c r="A230" s="89" t="s">
        <v>456</v>
      </c>
      <c r="B230" s="42"/>
      <c r="C230" s="42"/>
      <c r="D230" s="42"/>
      <c r="E230" s="42"/>
      <c r="F230" s="42"/>
      <c r="G230" s="87"/>
      <c r="H230" s="87"/>
      <c r="I230" s="42"/>
      <c r="J230" s="42"/>
      <c r="K230" s="42"/>
      <c r="L230" s="42"/>
      <c r="M230" s="42"/>
    </row>
    <row r="231" spans="1:13" ht="12.75" customHeight="1" x14ac:dyDescent="0.25">
      <c r="A231" s="42" t="s">
        <v>489</v>
      </c>
      <c r="B231" s="44">
        <v>4077</v>
      </c>
      <c r="C231" s="44">
        <v>1075.3833440000001</v>
      </c>
      <c r="D231" s="44">
        <v>130.19999000000001</v>
      </c>
      <c r="E231" s="44">
        <v>0</v>
      </c>
      <c r="F231" s="44">
        <v>3.7912061989310479</v>
      </c>
      <c r="G231" s="88">
        <v>4.5</v>
      </c>
      <c r="H231" s="88">
        <v>75.150342100703838</v>
      </c>
      <c r="I231" s="44">
        <v>75.150342100703838</v>
      </c>
      <c r="J231" s="44">
        <v>-0.70879380106895207</v>
      </c>
      <c r="K231" s="44">
        <v>4839.2250480000002</v>
      </c>
      <c r="L231" s="44">
        <v>762.22504800000036</v>
      </c>
      <c r="M231" s="44">
        <v>169.38334400000008</v>
      </c>
    </row>
    <row r="232" spans="1:13" ht="12.75" customHeight="1" x14ac:dyDescent="0.25">
      <c r="A232" s="42" t="s">
        <v>361</v>
      </c>
      <c r="B232" s="44">
        <v>2796.08</v>
      </c>
      <c r="C232" s="44">
        <v>672.50001700000007</v>
      </c>
      <c r="D232" s="44">
        <v>319.21665300000001</v>
      </c>
      <c r="E232" s="44">
        <v>239.216666</v>
      </c>
      <c r="F232" s="44">
        <v>4.157739671848959</v>
      </c>
      <c r="G232" s="88">
        <v>4.5</v>
      </c>
      <c r="H232" s="88">
        <v>50.476602997995123</v>
      </c>
      <c r="I232" s="44">
        <v>62.652303017401607</v>
      </c>
      <c r="J232" s="44">
        <v>-0.34226032815104079</v>
      </c>
      <c r="K232" s="44">
        <v>3026.2500765000004</v>
      </c>
      <c r="L232" s="44">
        <v>230.17007649999994</v>
      </c>
      <c r="M232" s="44">
        <v>51.148905888888869</v>
      </c>
    </row>
    <row r="233" spans="1:13" ht="12.75" customHeight="1" x14ac:dyDescent="0.25">
      <c r="A233" s="42" t="s">
        <v>368</v>
      </c>
      <c r="B233" s="44">
        <v>41667.160000000003</v>
      </c>
      <c r="C233" s="44">
        <v>9308.7667149999979</v>
      </c>
      <c r="D233" s="44">
        <v>828.54995900000006</v>
      </c>
      <c r="E233" s="44">
        <v>1168.233332</v>
      </c>
      <c r="F233" s="44">
        <v>4.4761203364198829</v>
      </c>
      <c r="G233" s="88">
        <v>4.5</v>
      </c>
      <c r="H233" s="88">
        <v>81.901091795520045</v>
      </c>
      <c r="I233" s="44">
        <v>91.339445989862227</v>
      </c>
      <c r="J233" s="44">
        <v>-2.3879663580116811E-2</v>
      </c>
      <c r="K233" s="44">
        <v>41889.450217500009</v>
      </c>
      <c r="L233" s="44">
        <v>222.29021749999978</v>
      </c>
      <c r="M233" s="44">
        <v>49.397826111111051</v>
      </c>
    </row>
    <row r="234" spans="1:13" ht="12.75" customHeight="1" x14ac:dyDescent="0.25">
      <c r="A234" s="42" t="s">
        <v>337</v>
      </c>
      <c r="B234" s="44">
        <v>0</v>
      </c>
      <c r="C234" s="44">
        <v>66.366666999999993</v>
      </c>
      <c r="D234" s="44">
        <v>0</v>
      </c>
      <c r="E234" s="44">
        <v>665.13333299999999</v>
      </c>
      <c r="F234" s="44">
        <v>0</v>
      </c>
      <c r="G234" s="88">
        <v>1</v>
      </c>
      <c r="H234" s="88">
        <v>0</v>
      </c>
      <c r="I234" s="44">
        <v>0</v>
      </c>
      <c r="J234" s="44">
        <v>-1</v>
      </c>
      <c r="K234" s="44">
        <v>66.366666999999993</v>
      </c>
      <c r="L234" s="44">
        <v>66.366666999999993</v>
      </c>
      <c r="M234" s="44">
        <v>66.366666999999993</v>
      </c>
    </row>
    <row r="235" spans="1:13" ht="12.75" customHeight="1" x14ac:dyDescent="0.25">
      <c r="A235" s="42" t="s">
        <v>345</v>
      </c>
      <c r="B235" s="44">
        <v>48540.24</v>
      </c>
      <c r="C235" s="44">
        <v>11123.016742999996</v>
      </c>
      <c r="D235" s="44">
        <v>1277.9666020000002</v>
      </c>
      <c r="E235" s="44">
        <v>2072.5833309999998</v>
      </c>
      <c r="F235" s="44">
        <v>4.3639456023068242</v>
      </c>
      <c r="G235" s="44">
        <v>4.4791168763055076</v>
      </c>
      <c r="H235" s="44">
        <v>74.526911457710796</v>
      </c>
      <c r="I235" s="44">
        <v>86.982636143860461</v>
      </c>
      <c r="J235" s="44">
        <v>-0.115171273998684</v>
      </c>
      <c r="K235" s="44">
        <v>49821.292009000004</v>
      </c>
      <c r="L235" s="44">
        <v>1281.0520090000002</v>
      </c>
      <c r="M235" s="44">
        <v>336.29674299999999</v>
      </c>
    </row>
    <row r="236" spans="1:13" s="92" customFormat="1" ht="12.75" customHeight="1" x14ac:dyDescent="0.25">
      <c r="A236" s="91" t="s">
        <v>369</v>
      </c>
      <c r="B236" s="90">
        <v>750931.64</v>
      </c>
      <c r="C236" s="90">
        <v>128580.05181000002</v>
      </c>
      <c r="D236" s="90">
        <v>19814.581894999996</v>
      </c>
      <c r="E236" s="90">
        <v>46837.432772</v>
      </c>
      <c r="F236" s="90">
        <v>5.8401877229730443</v>
      </c>
      <c r="G236" s="90">
        <v>6.6073759404989296</v>
      </c>
      <c r="H236" s="90">
        <v>62.02226439352966</v>
      </c>
      <c r="I236" s="90">
        <v>81.189326727716264</v>
      </c>
      <c r="J236" s="90">
        <v>-0.76718821752588606</v>
      </c>
      <c r="K236" s="90">
        <v>849576.74075750005</v>
      </c>
      <c r="L236" s="90">
        <v>98645.100757499982</v>
      </c>
      <c r="M236" s="90">
        <v>7089.1622813804688</v>
      </c>
    </row>
    <row r="237" spans="1:13" ht="12.75" customHeight="1" x14ac:dyDescent="0.25">
      <c r="A237" s="42" t="s">
        <v>370</v>
      </c>
      <c r="B237" s="44">
        <v>750931.64</v>
      </c>
      <c r="C237" s="44">
        <v>128580.05181000002</v>
      </c>
      <c r="D237" s="44">
        <v>19814.581894999996</v>
      </c>
      <c r="E237" s="44">
        <v>46837.432772</v>
      </c>
      <c r="F237" s="44">
        <v>5.8401877229730443</v>
      </c>
      <c r="G237" s="88">
        <v>6.6073759404989296</v>
      </c>
      <c r="H237" s="88">
        <v>62.02226439352966</v>
      </c>
      <c r="I237" s="44">
        <v>81.189326727716264</v>
      </c>
      <c r="J237" s="44">
        <v>-0.76718821752588606</v>
      </c>
      <c r="K237" s="44">
        <v>849576.74075750005</v>
      </c>
      <c r="L237" s="44">
        <v>98645.100757499982</v>
      </c>
      <c r="M237" s="44">
        <v>7089.1622813804688</v>
      </c>
    </row>
    <row r="238" spans="1:13" ht="12.75" customHeight="1" x14ac:dyDescent="0.25">
      <c r="A238" s="42" t="s">
        <v>371</v>
      </c>
      <c r="B238" s="67">
        <v>45610</v>
      </c>
      <c r="C238" s="42" t="s">
        <v>372</v>
      </c>
      <c r="D238" s="42"/>
      <c r="E238" s="42"/>
      <c r="F238" s="42"/>
      <c r="G238" s="87"/>
      <c r="H238" s="87"/>
      <c r="I238" s="42"/>
      <c r="J238" s="42"/>
      <c r="K238" s="42"/>
      <c r="L238" s="42"/>
      <c r="M238" s="42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E1E-2141-48C4-ADA2-4E307DC7483D}">
  <sheetPr>
    <outlinePr summaryBelow="0"/>
    <pageSetUpPr autoPageBreaks="0"/>
  </sheetPr>
  <dimension ref="A1:N213"/>
  <sheetViews>
    <sheetView workbookViewId="0">
      <pane xSplit="1" ySplit="2" topLeftCell="B106" activePane="bottomRight" state="frozen"/>
      <selection activeCell="G236" sqref="G236"/>
      <selection pane="topRight" activeCell="G236" sqref="G236"/>
      <selection pane="bottomLeft" activeCell="G236" sqref="G236"/>
      <selection pane="bottomRight" activeCell="G236" sqref="G236"/>
    </sheetView>
  </sheetViews>
  <sheetFormatPr defaultColWidth="6.85546875" defaultRowHeight="12.75" customHeight="1" x14ac:dyDescent="0.25"/>
  <cols>
    <col min="1" max="1" width="25.42578125" style="70" bestFit="1" customWidth="1"/>
    <col min="2" max="2" width="39.85546875" style="70" bestFit="1" customWidth="1"/>
    <col min="3" max="3" width="11.140625" style="70" bestFit="1" customWidth="1"/>
    <col min="4" max="4" width="9.140625" style="70" bestFit="1" customWidth="1"/>
    <col min="5" max="6" width="8.140625" style="70" bestFit="1" customWidth="1"/>
    <col min="7" max="7" width="6.7109375" style="70" bestFit="1" customWidth="1"/>
    <col min="8" max="8" width="6.85546875" style="70" customWidth="1"/>
    <col min="9" max="9" width="5.7109375" style="70" bestFit="1" customWidth="1"/>
    <col min="10" max="10" width="5.5703125" style="70" bestFit="1" customWidth="1"/>
    <col min="11" max="11" width="6.28515625" style="70" bestFit="1" customWidth="1"/>
    <col min="12" max="12" width="10.7109375" style="70" bestFit="1" customWidth="1"/>
    <col min="13" max="13" width="8.140625" style="70" bestFit="1" customWidth="1"/>
    <col min="14" max="14" width="7.7109375" style="70" bestFit="1" customWidth="1"/>
    <col min="15" max="15" width="6.85546875" style="70" customWidth="1"/>
    <col min="16" max="16384" width="6.85546875" style="70"/>
  </cols>
  <sheetData>
    <row r="1" spans="1:14" ht="12.75" customHeight="1" x14ac:dyDescent="0.25">
      <c r="A1" s="70" t="s">
        <v>304</v>
      </c>
      <c r="B1" s="70" t="s">
        <v>450</v>
      </c>
    </row>
    <row r="2" spans="1:14" s="74" customFormat="1" ht="63.75" x14ac:dyDescent="0.25">
      <c r="A2" s="74" t="s">
        <v>306</v>
      </c>
      <c r="B2" s="74" t="s">
        <v>307</v>
      </c>
      <c r="C2" s="74" t="s">
        <v>308</v>
      </c>
      <c r="D2" s="74" t="s">
        <v>309</v>
      </c>
      <c r="E2" s="74" t="s">
        <v>310</v>
      </c>
      <c r="F2" s="74" t="s">
        <v>311</v>
      </c>
      <c r="G2" s="74" t="s">
        <v>312</v>
      </c>
      <c r="H2" s="74" t="s">
        <v>313</v>
      </c>
      <c r="I2" s="74" t="s">
        <v>314</v>
      </c>
      <c r="J2" s="74" t="s">
        <v>315</v>
      </c>
      <c r="K2" s="74" t="s">
        <v>316</v>
      </c>
      <c r="L2" s="74" t="s">
        <v>317</v>
      </c>
      <c r="M2" s="74" t="s">
        <v>318</v>
      </c>
      <c r="N2" s="74" t="s">
        <v>319</v>
      </c>
    </row>
    <row r="3" spans="1:14" ht="12.75" customHeight="1" x14ac:dyDescent="0.25">
      <c r="A3" s="70" t="s">
        <v>320</v>
      </c>
    </row>
    <row r="4" spans="1:14" ht="12.75" customHeight="1" x14ac:dyDescent="0.25">
      <c r="A4" s="70" t="s">
        <v>451</v>
      </c>
    </row>
    <row r="5" spans="1:14" ht="12.75" customHeight="1" x14ac:dyDescent="0.25">
      <c r="A5" s="71">
        <v>1000</v>
      </c>
      <c r="B5" s="70" t="s">
        <v>407</v>
      </c>
      <c r="C5" s="72">
        <v>19092.41</v>
      </c>
      <c r="D5" s="72">
        <v>4005.9000660000006</v>
      </c>
      <c r="E5" s="72">
        <v>586.06662399999982</v>
      </c>
      <c r="F5" s="72">
        <v>1595.6666549999998</v>
      </c>
      <c r="G5" s="72">
        <v>4.7660724644747035</v>
      </c>
      <c r="H5" s="72">
        <v>4.4999999999999982</v>
      </c>
      <c r="I5" s="72">
        <v>67.149744783969396</v>
      </c>
      <c r="J5" s="72">
        <v>86.278258433891594</v>
      </c>
      <c r="K5" s="72">
        <v>0.26607246447470345</v>
      </c>
      <c r="L5" s="72">
        <v>18026.550296999998</v>
      </c>
      <c r="M5" s="72">
        <v>-1065.8597030000003</v>
      </c>
      <c r="N5" s="72">
        <v>-236.85771177777784</v>
      </c>
    </row>
    <row r="6" spans="1:14" ht="12.75" customHeight="1" x14ac:dyDescent="0.25">
      <c r="A6" s="71">
        <v>1001</v>
      </c>
      <c r="B6" s="70" t="s">
        <v>408</v>
      </c>
      <c r="C6" s="72">
        <v>14854.91</v>
      </c>
      <c r="D6" s="72">
        <v>3354.333403000001</v>
      </c>
      <c r="E6" s="72">
        <v>1156.9832889999998</v>
      </c>
      <c r="F6" s="72">
        <v>657.19998699999996</v>
      </c>
      <c r="G6" s="72">
        <v>4.4285728981842638</v>
      </c>
      <c r="H6" s="72">
        <v>4.4999999999999991</v>
      </c>
      <c r="I6" s="72">
        <v>63.869216556521977</v>
      </c>
      <c r="J6" s="72">
        <v>73.173561854762752</v>
      </c>
      <c r="K6" s="72">
        <v>-7.1427101815735916E-2</v>
      </c>
      <c r="L6" s="72">
        <v>15094.500313500001</v>
      </c>
      <c r="M6" s="72">
        <v>239.59031349999938</v>
      </c>
      <c r="N6" s="72">
        <v>53.242291888888751</v>
      </c>
    </row>
    <row r="7" spans="1:14" ht="12.75" customHeight="1" x14ac:dyDescent="0.25">
      <c r="A7" s="71">
        <v>1002</v>
      </c>
      <c r="B7" s="70" t="s">
        <v>409</v>
      </c>
      <c r="C7" s="72">
        <v>9952</v>
      </c>
      <c r="D7" s="72">
        <v>2184.8833869999999</v>
      </c>
      <c r="E7" s="72">
        <v>547.78329699999995</v>
      </c>
      <c r="F7" s="72">
        <v>657.39999</v>
      </c>
      <c r="G7" s="72">
        <v>4.5549341714135156</v>
      </c>
      <c r="H7" s="72">
        <v>4.5000000000000009</v>
      </c>
      <c r="I7" s="72">
        <v>65.23634393409921</v>
      </c>
      <c r="J7" s="72">
        <v>80.930307664809291</v>
      </c>
      <c r="K7" s="72">
        <v>5.4934171413515288E-2</v>
      </c>
      <c r="L7" s="72">
        <v>9831.9752415000003</v>
      </c>
      <c r="M7" s="72">
        <v>-120.02475849999981</v>
      </c>
      <c r="N7" s="72">
        <v>-26.672168555555505</v>
      </c>
    </row>
    <row r="8" spans="1:14" ht="12.75" customHeight="1" x14ac:dyDescent="0.25">
      <c r="A8" s="71">
        <v>0</v>
      </c>
      <c r="B8" s="70" t="s">
        <v>337</v>
      </c>
      <c r="C8" s="72">
        <v>2</v>
      </c>
      <c r="D8" s="72">
        <v>40.216670000000001</v>
      </c>
      <c r="E8" s="72">
        <v>0</v>
      </c>
      <c r="F8" s="72">
        <v>3855.8833329999998</v>
      </c>
      <c r="G8" s="72">
        <v>4.9730621655149465E-2</v>
      </c>
      <c r="H8" s="72">
        <v>1</v>
      </c>
      <c r="I8" s="72">
        <v>0</v>
      </c>
      <c r="J8" s="72">
        <v>0</v>
      </c>
      <c r="K8" s="72">
        <v>-0.95026937834485059</v>
      </c>
      <c r="L8" s="72">
        <v>40.216670000000001</v>
      </c>
      <c r="M8" s="72">
        <v>38.216670000000001</v>
      </c>
      <c r="N8" s="72">
        <v>38.216670000000001</v>
      </c>
    </row>
    <row r="9" spans="1:14" ht="12.75" customHeight="1" x14ac:dyDescent="0.25">
      <c r="A9" s="71">
        <v>10033</v>
      </c>
      <c r="B9" s="70" t="s">
        <v>378</v>
      </c>
      <c r="C9" s="72">
        <v>20830</v>
      </c>
      <c r="D9" s="72">
        <v>843.10004600000002</v>
      </c>
      <c r="E9" s="72">
        <v>464.21662699999996</v>
      </c>
      <c r="F9" s="72">
        <v>449.09999600000003</v>
      </c>
      <c r="G9" s="72">
        <v>24.706439169142214</v>
      </c>
      <c r="H9" s="72">
        <v>54.000000000000007</v>
      </c>
      <c r="I9" s="72">
        <v>21.961801407883389</v>
      </c>
      <c r="J9" s="72">
        <v>29.506297036321861</v>
      </c>
      <c r="K9" s="72">
        <v>-29.293560830857786</v>
      </c>
      <c r="L9" s="72">
        <v>45527.402484000006</v>
      </c>
      <c r="M9" s="72">
        <v>24697.402483999998</v>
      </c>
      <c r="N9" s="72">
        <v>457.35930525925926</v>
      </c>
    </row>
    <row r="10" spans="1:14" ht="12.75" customHeight="1" x14ac:dyDescent="0.25">
      <c r="B10" s="70" t="s">
        <v>345</v>
      </c>
      <c r="C10" s="72">
        <v>64731.32</v>
      </c>
      <c r="D10" s="72">
        <v>10428.433572000002</v>
      </c>
      <c r="E10" s="72">
        <v>2755.049837</v>
      </c>
      <c r="F10" s="72">
        <v>7215.2499609999986</v>
      </c>
      <c r="G10" s="72">
        <v>6.2071949303873826</v>
      </c>
      <c r="H10" s="72">
        <v>8.4883932370893174</v>
      </c>
      <c r="I10" s="72">
        <v>49.284272818515895</v>
      </c>
      <c r="J10" s="72">
        <v>74.792495941593671</v>
      </c>
      <c r="K10" s="72">
        <v>-2.2811983067019344</v>
      </c>
      <c r="L10" s="72">
        <v>88520.645006000006</v>
      </c>
      <c r="M10" s="72">
        <v>23789.325005999999</v>
      </c>
      <c r="N10" s="72">
        <v>285.28838681481471</v>
      </c>
    </row>
    <row r="11" spans="1:14" ht="12.75" customHeight="1" x14ac:dyDescent="0.25">
      <c r="A11" s="70" t="s">
        <v>452</v>
      </c>
    </row>
    <row r="12" spans="1:14" ht="12.75" customHeight="1" x14ac:dyDescent="0.25">
      <c r="A12" s="71">
        <v>101</v>
      </c>
      <c r="B12" s="70" t="s">
        <v>322</v>
      </c>
      <c r="C12" s="72">
        <v>7512</v>
      </c>
      <c r="D12" s="72">
        <v>886.68334599999991</v>
      </c>
      <c r="E12" s="72">
        <v>217.81665199999995</v>
      </c>
      <c r="F12" s="72">
        <v>87.449994000000004</v>
      </c>
      <c r="G12" s="72">
        <v>8.4720210815823762</v>
      </c>
      <c r="H12" s="72">
        <v>9.9999999999999982</v>
      </c>
      <c r="I12" s="72">
        <v>63.022778224071686</v>
      </c>
      <c r="J12" s="72">
        <v>68.012675541897138</v>
      </c>
      <c r="K12" s="72">
        <v>-1.5279789184176229</v>
      </c>
      <c r="L12" s="72">
        <v>8866.833459999998</v>
      </c>
      <c r="M12" s="72">
        <v>1354.8334599999998</v>
      </c>
      <c r="N12" s="72">
        <v>135.48334599999998</v>
      </c>
    </row>
    <row r="13" spans="1:14" ht="12.75" customHeight="1" x14ac:dyDescent="0.25">
      <c r="A13" s="71">
        <v>102</v>
      </c>
      <c r="B13" s="70" t="s">
        <v>347</v>
      </c>
      <c r="C13" s="72">
        <v>1073</v>
      </c>
      <c r="D13" s="72">
        <v>219.43333900000002</v>
      </c>
      <c r="E13" s="72">
        <v>16.983329000000001</v>
      </c>
      <c r="F13" s="72">
        <v>25.133331999999999</v>
      </c>
      <c r="G13" s="72">
        <v>4.8898677151332954</v>
      </c>
      <c r="H13" s="72">
        <v>5</v>
      </c>
      <c r="I13" s="72">
        <v>82.049321353469693</v>
      </c>
      <c r="J13" s="72">
        <v>90.77194168052479</v>
      </c>
      <c r="K13" s="72">
        <v>-0.11013228486670414</v>
      </c>
      <c r="L13" s="72">
        <v>1097.1666950000001</v>
      </c>
      <c r="M13" s="72">
        <v>24.166695000000182</v>
      </c>
      <c r="N13" s="72">
        <v>4.833339000000036</v>
      </c>
    </row>
    <row r="14" spans="1:14" ht="12.75" customHeight="1" x14ac:dyDescent="0.25">
      <c r="A14" s="71">
        <v>103</v>
      </c>
      <c r="B14" s="70" t="s">
        <v>323</v>
      </c>
      <c r="C14" s="72">
        <v>3709</v>
      </c>
      <c r="D14" s="72">
        <v>492.0166769999999</v>
      </c>
      <c r="E14" s="72">
        <v>90.983320999999989</v>
      </c>
      <c r="F14" s="72">
        <v>160.99999300000002</v>
      </c>
      <c r="G14" s="72">
        <v>7.538362363274123</v>
      </c>
      <c r="H14" s="72">
        <v>11.000000000000002</v>
      </c>
      <c r="I14" s="72">
        <v>45.3201374006224</v>
      </c>
      <c r="J14" s="72">
        <v>57.835646541772093</v>
      </c>
      <c r="K14" s="72">
        <v>-3.461637636725877</v>
      </c>
      <c r="L14" s="72">
        <v>5412.1834470000003</v>
      </c>
      <c r="M14" s="72">
        <v>1703.1834469999999</v>
      </c>
      <c r="N14" s="72">
        <v>154.8348588181818</v>
      </c>
    </row>
    <row r="15" spans="1:14" ht="12.75" customHeight="1" x14ac:dyDescent="0.25">
      <c r="A15" s="71">
        <v>104</v>
      </c>
      <c r="B15" s="70" t="s">
        <v>324</v>
      </c>
      <c r="C15" s="72">
        <v>7322</v>
      </c>
      <c r="D15" s="72">
        <v>1751.6166890000002</v>
      </c>
      <c r="E15" s="72">
        <v>270.8999839999999</v>
      </c>
      <c r="F15" s="72">
        <v>425.78332299999994</v>
      </c>
      <c r="G15" s="72">
        <v>4.1801382950856318</v>
      </c>
      <c r="H15" s="72">
        <v>5.0000000000000009</v>
      </c>
      <c r="I15" s="72">
        <v>59.812931519524284</v>
      </c>
      <c r="J15" s="72">
        <v>72.404841925374569</v>
      </c>
      <c r="K15" s="72">
        <v>-0.81986170491436838</v>
      </c>
      <c r="L15" s="72">
        <v>8758.083445000002</v>
      </c>
      <c r="M15" s="72">
        <v>1436.083445</v>
      </c>
      <c r="N15" s="72">
        <v>287.21668900000003</v>
      </c>
    </row>
    <row r="16" spans="1:14" ht="12.75" customHeight="1" x14ac:dyDescent="0.25">
      <c r="A16" s="71">
        <v>106</v>
      </c>
      <c r="B16" s="70" t="s">
        <v>325</v>
      </c>
      <c r="C16" s="72">
        <v>1051</v>
      </c>
      <c r="D16" s="72">
        <v>103.86666700000002</v>
      </c>
      <c r="E16" s="72">
        <v>0</v>
      </c>
      <c r="F16" s="72">
        <v>31.916665999999999</v>
      </c>
      <c r="G16" s="72">
        <v>10.118741944419954</v>
      </c>
      <c r="H16" s="72">
        <v>11</v>
      </c>
      <c r="I16" s="72">
        <v>70.366113744942879</v>
      </c>
      <c r="J16" s="72">
        <v>91.98856313109053</v>
      </c>
      <c r="K16" s="72">
        <v>-0.88125805558004688</v>
      </c>
      <c r="L16" s="72">
        <v>1142.5333370000001</v>
      </c>
      <c r="M16" s="72">
        <v>91.533337000000031</v>
      </c>
      <c r="N16" s="72">
        <v>8.3212124545454564</v>
      </c>
    </row>
    <row r="17" spans="1:14" ht="12.75" customHeight="1" x14ac:dyDescent="0.25">
      <c r="A17" s="71">
        <v>109</v>
      </c>
      <c r="B17" s="70" t="s">
        <v>326</v>
      </c>
      <c r="C17" s="72">
        <v>5794</v>
      </c>
      <c r="D17" s="72">
        <v>1456.9333629999999</v>
      </c>
      <c r="E17" s="72">
        <v>242.69997599999999</v>
      </c>
      <c r="F17" s="72">
        <v>423.96665299999995</v>
      </c>
      <c r="G17" s="72">
        <v>3.9768462629405792</v>
      </c>
      <c r="H17" s="72">
        <v>4.9999999999999991</v>
      </c>
      <c r="I17" s="72">
        <v>54.56771540616959</v>
      </c>
      <c r="J17" s="72">
        <v>68.179411018249027</v>
      </c>
      <c r="K17" s="72">
        <v>-1.0231537370594208</v>
      </c>
      <c r="L17" s="72">
        <v>7284.6668149999996</v>
      </c>
      <c r="M17" s="72">
        <v>1490.666815</v>
      </c>
      <c r="N17" s="72">
        <v>298.13336300000009</v>
      </c>
    </row>
    <row r="18" spans="1:14" ht="12.75" customHeight="1" x14ac:dyDescent="0.25">
      <c r="A18" s="71">
        <v>110</v>
      </c>
      <c r="B18" s="70" t="s">
        <v>326</v>
      </c>
      <c r="C18" s="72">
        <v>10379</v>
      </c>
      <c r="D18" s="72">
        <v>1302.6333569999997</v>
      </c>
      <c r="E18" s="72">
        <v>450.09998400000006</v>
      </c>
      <c r="F18" s="72">
        <v>236.383321</v>
      </c>
      <c r="G18" s="72">
        <v>7.9677062960395242</v>
      </c>
      <c r="H18" s="72">
        <v>10.000000000000002</v>
      </c>
      <c r="I18" s="72">
        <v>52.178940523097381</v>
      </c>
      <c r="J18" s="72">
        <v>59.216081289800705</v>
      </c>
      <c r="K18" s="72">
        <v>-2.0322937039604754</v>
      </c>
      <c r="L18" s="72">
        <v>13026.333570000001</v>
      </c>
      <c r="M18" s="72">
        <v>2647.3335700000002</v>
      </c>
      <c r="N18" s="72">
        <v>264.73335700000001</v>
      </c>
    </row>
    <row r="19" spans="1:14" ht="12.75" customHeight="1" x14ac:dyDescent="0.25">
      <c r="A19" s="71">
        <v>111</v>
      </c>
      <c r="B19" s="70" t="s">
        <v>351</v>
      </c>
      <c r="C19" s="72">
        <v>2150</v>
      </c>
      <c r="D19" s="72">
        <v>432.38333599999999</v>
      </c>
      <c r="E19" s="72">
        <v>6.333330000000001</v>
      </c>
      <c r="F19" s="72">
        <v>5.0166659999999998</v>
      </c>
      <c r="G19" s="72">
        <v>4.9724395484103487</v>
      </c>
      <c r="H19" s="72">
        <v>6</v>
      </c>
      <c r="I19" s="72">
        <v>80.754206973420096</v>
      </c>
      <c r="J19" s="72">
        <v>81.677620456145007</v>
      </c>
      <c r="K19" s="72">
        <v>-1.0275604515896515</v>
      </c>
      <c r="L19" s="72">
        <v>2594.3000159999997</v>
      </c>
      <c r="M19" s="72">
        <v>444.30001599999991</v>
      </c>
      <c r="N19" s="72">
        <v>74.050002666666657</v>
      </c>
    </row>
    <row r="20" spans="1:14" ht="12.75" customHeight="1" x14ac:dyDescent="0.25">
      <c r="A20" s="71">
        <v>112</v>
      </c>
      <c r="B20" s="70" t="s">
        <v>328</v>
      </c>
      <c r="C20" s="72">
        <v>5862</v>
      </c>
      <c r="D20" s="72">
        <v>1296.3166719999999</v>
      </c>
      <c r="E20" s="72">
        <v>15.183326999999998</v>
      </c>
      <c r="F20" s="72">
        <v>9.7333320000000008</v>
      </c>
      <c r="G20" s="72">
        <v>4.5220432064303502</v>
      </c>
      <c r="H20" s="72">
        <v>4</v>
      </c>
      <c r="I20" s="72">
        <v>110.91909094442909</v>
      </c>
      <c r="J20" s="72">
        <v>111.74227991745505</v>
      </c>
      <c r="K20" s="72">
        <v>0.52204320643034974</v>
      </c>
      <c r="L20" s="72">
        <v>5185.2666879999997</v>
      </c>
      <c r="M20" s="72">
        <v>-676.73331199999984</v>
      </c>
      <c r="N20" s="72">
        <v>-169.18332799999996</v>
      </c>
    </row>
    <row r="21" spans="1:14" ht="12.75" customHeight="1" x14ac:dyDescent="0.25">
      <c r="A21" s="71">
        <v>162</v>
      </c>
      <c r="B21" s="70" t="s">
        <v>376</v>
      </c>
      <c r="C21" s="72">
        <v>5925</v>
      </c>
      <c r="D21" s="72">
        <v>525.86667</v>
      </c>
      <c r="E21" s="72">
        <v>130.36666400000001</v>
      </c>
      <c r="F21" s="72">
        <v>33.099998999999997</v>
      </c>
      <c r="G21" s="72">
        <v>11.267114533043138</v>
      </c>
      <c r="H21" s="72">
        <v>11</v>
      </c>
      <c r="I21" s="72">
        <v>78.138737509210756</v>
      </c>
      <c r="J21" s="72">
        <v>82.080006566134529</v>
      </c>
      <c r="K21" s="72">
        <v>0.26711453304313865</v>
      </c>
      <c r="L21" s="72">
        <v>5784.533370000001</v>
      </c>
      <c r="M21" s="72">
        <v>-140.46662999999987</v>
      </c>
      <c r="N21" s="72">
        <v>-12.769693636363622</v>
      </c>
    </row>
    <row r="22" spans="1:14" ht="12.75" customHeight="1" x14ac:dyDescent="0.25">
      <c r="A22" s="71">
        <v>114</v>
      </c>
      <c r="B22" s="70" t="s">
        <v>329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</row>
    <row r="23" spans="1:14" ht="12.75" customHeight="1" x14ac:dyDescent="0.25">
      <c r="A23" s="71">
        <v>116</v>
      </c>
      <c r="B23" s="70" t="s">
        <v>330</v>
      </c>
      <c r="C23" s="72">
        <v>9059</v>
      </c>
      <c r="D23" s="72">
        <v>1809.3666750000002</v>
      </c>
      <c r="E23" s="72">
        <v>149.91665500000002</v>
      </c>
      <c r="F23" s="72">
        <v>49.549997000000005</v>
      </c>
      <c r="G23" s="72">
        <v>5.0067242451008438</v>
      </c>
      <c r="H23" s="72">
        <v>4.9999999999999991</v>
      </c>
      <c r="I23" s="72">
        <v>90.19165381459247</v>
      </c>
      <c r="J23" s="72">
        <v>92.472587923258672</v>
      </c>
      <c r="K23" s="72">
        <v>6.7242451008439732E-3</v>
      </c>
      <c r="L23" s="72">
        <v>9046.8333750000002</v>
      </c>
      <c r="M23" s="72">
        <v>-12.166625000000094</v>
      </c>
      <c r="N23" s="72">
        <v>-2.4333250000000204</v>
      </c>
    </row>
    <row r="24" spans="1:14" ht="12.75" customHeight="1" x14ac:dyDescent="0.25">
      <c r="A24" s="71">
        <v>119</v>
      </c>
      <c r="B24" s="70" t="s">
        <v>331</v>
      </c>
      <c r="C24" s="72">
        <v>8460</v>
      </c>
      <c r="D24" s="72">
        <v>2076.88337</v>
      </c>
      <c r="E24" s="72">
        <v>303.48330499999997</v>
      </c>
      <c r="F24" s="72">
        <v>1421.4999890000001</v>
      </c>
      <c r="G24" s="72">
        <v>4.0734112094123027</v>
      </c>
      <c r="H24" s="72">
        <v>5</v>
      </c>
      <c r="I24" s="72">
        <v>44.451848246090996</v>
      </c>
      <c r="J24" s="72">
        <v>68.49364919797506</v>
      </c>
      <c r="K24" s="72">
        <v>-0.92658879058769683</v>
      </c>
      <c r="L24" s="72">
        <v>10384.416850000001</v>
      </c>
      <c r="M24" s="72">
        <v>1924.4168500000001</v>
      </c>
      <c r="N24" s="72">
        <v>384.88337000000007</v>
      </c>
    </row>
    <row r="25" spans="1:14" ht="12.75" customHeight="1" x14ac:dyDescent="0.25">
      <c r="A25" s="71">
        <v>122</v>
      </c>
      <c r="B25" s="70" t="s">
        <v>332</v>
      </c>
      <c r="C25" s="72">
        <v>691</v>
      </c>
      <c r="D25" s="72">
        <v>211.70000199999998</v>
      </c>
      <c r="E25" s="72">
        <v>9.5499980000000004</v>
      </c>
      <c r="F25" s="72">
        <v>28.449997000000003</v>
      </c>
      <c r="G25" s="72">
        <v>3.2640528742177337</v>
      </c>
      <c r="H25" s="72">
        <v>8.0000000000000018</v>
      </c>
      <c r="I25" s="72">
        <v>34.591510227370968</v>
      </c>
      <c r="J25" s="72">
        <v>39.039548022598872</v>
      </c>
      <c r="K25" s="72">
        <v>-4.7359471257822658</v>
      </c>
      <c r="L25" s="72">
        <v>1693.6000159999999</v>
      </c>
      <c r="M25" s="72">
        <v>1002.6000160000002</v>
      </c>
      <c r="N25" s="72">
        <v>125.32500200000003</v>
      </c>
    </row>
    <row r="26" spans="1:14" ht="12.75" customHeight="1" x14ac:dyDescent="0.25">
      <c r="A26" s="71">
        <v>159</v>
      </c>
      <c r="B26" s="70" t="s">
        <v>333</v>
      </c>
      <c r="C26" s="72">
        <v>12505</v>
      </c>
      <c r="D26" s="72">
        <v>2538.8833440000003</v>
      </c>
      <c r="E26" s="72">
        <v>190.68332100000001</v>
      </c>
      <c r="F26" s="72">
        <v>34.733329000000005</v>
      </c>
      <c r="G26" s="72">
        <v>4.9253936891398977</v>
      </c>
      <c r="H26" s="72">
        <v>4.9999999999999982</v>
      </c>
      <c r="I26" s="72">
        <v>90.474984821781277</v>
      </c>
      <c r="J26" s="72">
        <v>91.626265519329252</v>
      </c>
      <c r="K26" s="72">
        <v>-7.4606310860102665E-2</v>
      </c>
      <c r="L26" s="72">
        <v>12694.416719999997</v>
      </c>
      <c r="M26" s="72">
        <v>189.41672000000014</v>
      </c>
      <c r="N26" s="72">
        <v>37.883344000000022</v>
      </c>
    </row>
    <row r="27" spans="1:14" ht="12.75" customHeight="1" x14ac:dyDescent="0.25">
      <c r="A27" s="71">
        <v>160</v>
      </c>
      <c r="B27" s="70" t="s">
        <v>334</v>
      </c>
      <c r="C27" s="72">
        <v>17059</v>
      </c>
      <c r="D27" s="72">
        <v>3359.2166870000005</v>
      </c>
      <c r="E27" s="72">
        <v>183.68331699999999</v>
      </c>
      <c r="F27" s="72">
        <v>1054.8333299999999</v>
      </c>
      <c r="G27" s="72">
        <v>5.078267224027992</v>
      </c>
      <c r="H27" s="72">
        <v>5</v>
      </c>
      <c r="I27" s="72">
        <v>74.206130546326307</v>
      </c>
      <c r="J27" s="72">
        <v>96.29964142787027</v>
      </c>
      <c r="K27" s="72">
        <v>7.8267224027991911E-2</v>
      </c>
      <c r="L27" s="72">
        <v>16796.083435</v>
      </c>
      <c r="M27" s="72">
        <v>-262.91656499999982</v>
      </c>
      <c r="N27" s="72">
        <v>-52.583312999999954</v>
      </c>
    </row>
    <row r="28" spans="1:14" ht="12.75" customHeight="1" x14ac:dyDescent="0.25">
      <c r="A28" s="71">
        <v>125</v>
      </c>
      <c r="B28" s="70" t="s">
        <v>335</v>
      </c>
      <c r="C28" s="72">
        <v>16697</v>
      </c>
      <c r="D28" s="72">
        <v>3746.8333700000012</v>
      </c>
      <c r="E28" s="72">
        <v>156.699974</v>
      </c>
      <c r="F28" s="72">
        <v>765.14998800000001</v>
      </c>
      <c r="G28" s="72">
        <v>4.4562963844853325</v>
      </c>
      <c r="H28" s="72">
        <v>4.9999999999999991</v>
      </c>
      <c r="I28" s="72">
        <v>71.52766128109711</v>
      </c>
      <c r="J28" s="72">
        <v>85.548135643131786</v>
      </c>
      <c r="K28" s="72">
        <v>-0.54370361551466717</v>
      </c>
      <c r="L28" s="72">
        <v>18734.166850000001</v>
      </c>
      <c r="M28" s="72">
        <v>2037.1668500000003</v>
      </c>
      <c r="N28" s="72">
        <v>407.43336999999997</v>
      </c>
    </row>
    <row r="29" spans="1:14" ht="12.75" customHeight="1" x14ac:dyDescent="0.25">
      <c r="A29" s="71">
        <v>131</v>
      </c>
      <c r="B29" s="70" t="s">
        <v>336</v>
      </c>
      <c r="C29" s="72">
        <v>5223</v>
      </c>
      <c r="D29" s="72">
        <v>1161.6500270000001</v>
      </c>
      <c r="E29" s="72">
        <v>55.133309999999994</v>
      </c>
      <c r="F29" s="72">
        <v>343.96666299999998</v>
      </c>
      <c r="G29" s="72">
        <v>4.496190658634573</v>
      </c>
      <c r="H29" s="72">
        <v>6.3181681155334726</v>
      </c>
      <c r="I29" s="72">
        <v>54.642532970260028</v>
      </c>
      <c r="J29" s="72">
        <v>70.089169320481346</v>
      </c>
      <c r="K29" s="72">
        <v>-1.503809341365427</v>
      </c>
      <c r="L29" s="72">
        <v>7339.5001619999985</v>
      </c>
      <c r="M29" s="72">
        <v>2116.5001620000003</v>
      </c>
      <c r="N29" s="72">
        <v>308.81669366666665</v>
      </c>
    </row>
    <row r="30" spans="1:14" ht="12.75" customHeight="1" x14ac:dyDescent="0.25">
      <c r="A30" s="71">
        <v>0</v>
      </c>
      <c r="B30" s="70" t="s">
        <v>337</v>
      </c>
      <c r="C30" s="72">
        <v>0</v>
      </c>
      <c r="D30" s="72">
        <v>46.866671000000004</v>
      </c>
      <c r="E30" s="72">
        <v>0</v>
      </c>
      <c r="F30" s="72">
        <v>2700</v>
      </c>
      <c r="G30" s="72">
        <v>0</v>
      </c>
      <c r="H30" s="72">
        <v>19.999999999999996</v>
      </c>
      <c r="I30" s="72">
        <v>0</v>
      </c>
      <c r="J30" s="72">
        <v>0</v>
      </c>
      <c r="K30" s="72">
        <v>-20</v>
      </c>
      <c r="L30" s="72">
        <v>937.33341999999993</v>
      </c>
      <c r="M30" s="72">
        <v>937.33341999999993</v>
      </c>
      <c r="N30" s="72">
        <v>46.866671000000004</v>
      </c>
    </row>
    <row r="31" spans="1:14" ht="12.75" customHeight="1" x14ac:dyDescent="0.25">
      <c r="A31" s="71">
        <v>132</v>
      </c>
      <c r="B31" s="70" t="s">
        <v>338</v>
      </c>
      <c r="C31" s="72">
        <v>6777</v>
      </c>
      <c r="D31" s="72">
        <v>1580.7000329999998</v>
      </c>
      <c r="E31" s="72">
        <v>128.41663499999999</v>
      </c>
      <c r="F31" s="72">
        <v>267.21665599999994</v>
      </c>
      <c r="G31" s="72">
        <v>4.2873409619268354</v>
      </c>
      <c r="H31" s="72">
        <v>4.9999999999999982</v>
      </c>
      <c r="I31" s="72">
        <v>68.581548645687874</v>
      </c>
      <c r="J31" s="72">
        <v>77.069051204174457</v>
      </c>
      <c r="K31" s="72">
        <v>-0.71265903807316422</v>
      </c>
      <c r="L31" s="72">
        <v>7903.5001649999967</v>
      </c>
      <c r="M31" s="72">
        <v>1126.5001649999999</v>
      </c>
      <c r="N31" s="72">
        <v>225.30003300000001</v>
      </c>
    </row>
    <row r="32" spans="1:14" ht="12.75" customHeight="1" x14ac:dyDescent="0.25">
      <c r="A32" s="71">
        <v>133</v>
      </c>
      <c r="B32" s="70" t="s">
        <v>354</v>
      </c>
      <c r="C32" s="72">
        <v>2664</v>
      </c>
      <c r="D32" s="72">
        <v>553.50000699999998</v>
      </c>
      <c r="E32" s="72">
        <v>30.266660999999999</v>
      </c>
      <c r="F32" s="72">
        <v>109.91666600000001</v>
      </c>
      <c r="G32" s="72">
        <v>4.8130080692121844</v>
      </c>
      <c r="H32" s="72">
        <v>5.0000000000000009</v>
      </c>
      <c r="I32" s="72">
        <v>76.807380815638851</v>
      </c>
      <c r="J32" s="72">
        <v>91.269342565478581</v>
      </c>
      <c r="K32" s="72">
        <v>-0.18699193078781604</v>
      </c>
      <c r="L32" s="72">
        <v>2767.5000350000005</v>
      </c>
      <c r="M32" s="72">
        <v>103.50003499999997</v>
      </c>
      <c r="N32" s="72">
        <v>20.700006999999996</v>
      </c>
    </row>
    <row r="33" spans="1:14" ht="12.75" customHeight="1" x14ac:dyDescent="0.25">
      <c r="A33" s="71">
        <v>163</v>
      </c>
      <c r="B33" s="70" t="s">
        <v>453</v>
      </c>
      <c r="C33" s="72">
        <v>1007</v>
      </c>
      <c r="D33" s="72">
        <v>152.28333699999999</v>
      </c>
      <c r="E33" s="72">
        <v>7.0499969999999994</v>
      </c>
      <c r="F33" s="72">
        <v>96.649999000000008</v>
      </c>
      <c r="G33" s="72">
        <v>6.6126735848978671</v>
      </c>
      <c r="H33" s="72">
        <v>5</v>
      </c>
      <c r="I33" s="72">
        <v>78.676997302789246</v>
      </c>
      <c r="J33" s="72">
        <v>126.40167311129008</v>
      </c>
      <c r="K33" s="72">
        <v>1.6126735848978671</v>
      </c>
      <c r="L33" s="72">
        <v>761.41668500000003</v>
      </c>
      <c r="M33" s="72">
        <v>-245.583315</v>
      </c>
      <c r="N33" s="72">
        <v>-49.116662999999996</v>
      </c>
    </row>
    <row r="34" spans="1:14" ht="12.75" customHeight="1" x14ac:dyDescent="0.25">
      <c r="A34" s="71">
        <v>136</v>
      </c>
      <c r="B34" s="70" t="s">
        <v>339</v>
      </c>
      <c r="C34" s="72">
        <v>1081</v>
      </c>
      <c r="D34" s="72">
        <v>240.43333299999998</v>
      </c>
      <c r="E34" s="72">
        <v>7.099996</v>
      </c>
      <c r="F34" s="72">
        <v>11.35</v>
      </c>
      <c r="G34" s="72">
        <v>4.4960488070096343</v>
      </c>
      <c r="H34" s="72">
        <v>4.9999999999999991</v>
      </c>
      <c r="I34" s="72">
        <v>83.512523125813189</v>
      </c>
      <c r="J34" s="72">
        <v>87.341773680909057</v>
      </c>
      <c r="K34" s="72">
        <v>-0.50395119299036595</v>
      </c>
      <c r="L34" s="72">
        <v>1202.166665</v>
      </c>
      <c r="M34" s="72">
        <v>121.16666499999999</v>
      </c>
      <c r="N34" s="72">
        <v>24.233332999999998</v>
      </c>
    </row>
    <row r="35" spans="1:14" ht="12.75" customHeight="1" x14ac:dyDescent="0.25">
      <c r="A35" s="71">
        <v>152</v>
      </c>
      <c r="B35" s="70" t="s">
        <v>340</v>
      </c>
      <c r="C35" s="72">
        <v>577</v>
      </c>
      <c r="D35" s="72">
        <v>163.11666400000001</v>
      </c>
      <c r="E35" s="72">
        <v>78.400000000000006</v>
      </c>
      <c r="F35" s="72">
        <v>0</v>
      </c>
      <c r="G35" s="72">
        <v>3.5373455160902498</v>
      </c>
      <c r="H35" s="72">
        <v>5.9999999999999973</v>
      </c>
      <c r="I35" s="72">
        <v>39.81781839561458</v>
      </c>
      <c r="J35" s="72">
        <v>39.81781839561458</v>
      </c>
      <c r="K35" s="72">
        <v>-2.4626544839097502</v>
      </c>
      <c r="L35" s="72">
        <v>978.69998399999986</v>
      </c>
      <c r="M35" s="72">
        <v>401.69998399999997</v>
      </c>
      <c r="N35" s="72">
        <v>66.949997333333329</v>
      </c>
    </row>
    <row r="36" spans="1:14" ht="12.75" customHeight="1" x14ac:dyDescent="0.25">
      <c r="A36" s="71">
        <v>138</v>
      </c>
      <c r="B36" s="70" t="s">
        <v>357</v>
      </c>
      <c r="C36" s="72">
        <v>721</v>
      </c>
      <c r="D36" s="72">
        <v>152.216666</v>
      </c>
      <c r="E36" s="72">
        <v>0</v>
      </c>
      <c r="F36" s="72">
        <v>0</v>
      </c>
      <c r="G36" s="72">
        <v>4.7366692422497287</v>
      </c>
      <c r="H36" s="72">
        <v>4</v>
      </c>
      <c r="I36" s="72">
        <v>118.41673105624321</v>
      </c>
      <c r="J36" s="72">
        <v>118.41673105624321</v>
      </c>
      <c r="K36" s="72">
        <v>0.7366692422497283</v>
      </c>
      <c r="L36" s="72">
        <v>608.86666400000013</v>
      </c>
      <c r="M36" s="72">
        <v>-112.13333599999991</v>
      </c>
      <c r="N36" s="72">
        <v>-28.033333999999979</v>
      </c>
    </row>
    <row r="37" spans="1:14" ht="12.75" customHeight="1" x14ac:dyDescent="0.25">
      <c r="A37" s="71">
        <v>140</v>
      </c>
      <c r="B37" s="70" t="s">
        <v>341</v>
      </c>
      <c r="C37" s="72">
        <v>605</v>
      </c>
      <c r="D37" s="72">
        <v>116.15</v>
      </c>
      <c r="E37" s="72">
        <v>1.4666659999999998</v>
      </c>
      <c r="F37" s="72">
        <v>0</v>
      </c>
      <c r="G37" s="72">
        <v>5.2087817477399918</v>
      </c>
      <c r="H37" s="72">
        <v>5</v>
      </c>
      <c r="I37" s="72">
        <v>102.87657703203385</v>
      </c>
      <c r="J37" s="72">
        <v>102.87657703203385</v>
      </c>
      <c r="K37" s="72">
        <v>0.20878174773999147</v>
      </c>
      <c r="L37" s="72">
        <v>580.75</v>
      </c>
      <c r="M37" s="72">
        <v>-24.25</v>
      </c>
      <c r="N37" s="72">
        <v>-4.8499999999999996</v>
      </c>
    </row>
    <row r="38" spans="1:14" ht="12.75" customHeight="1" x14ac:dyDescent="0.25">
      <c r="A38" s="71">
        <v>142</v>
      </c>
      <c r="B38" s="70" t="s">
        <v>359</v>
      </c>
      <c r="C38" s="72">
        <v>864</v>
      </c>
      <c r="D38" s="72">
        <v>163.23333500000001</v>
      </c>
      <c r="E38" s="72">
        <v>1.7666659999999998</v>
      </c>
      <c r="F38" s="72">
        <v>13.483332000000001</v>
      </c>
      <c r="G38" s="72">
        <v>5.2930364989479628</v>
      </c>
      <c r="H38" s="72">
        <v>5</v>
      </c>
      <c r="I38" s="72">
        <v>96.815762623617061</v>
      </c>
      <c r="J38" s="72">
        <v>104.72727209256198</v>
      </c>
      <c r="K38" s="72">
        <v>0.29303649894796308</v>
      </c>
      <c r="L38" s="72">
        <v>816.16667499999994</v>
      </c>
      <c r="M38" s="72">
        <v>-47.833325000000038</v>
      </c>
      <c r="N38" s="72">
        <v>-9.5666650000000075</v>
      </c>
    </row>
    <row r="39" spans="1:14" ht="12.75" customHeight="1" x14ac:dyDescent="0.25">
      <c r="A39" s="71">
        <v>144</v>
      </c>
      <c r="B39" s="70" t="s">
        <v>342</v>
      </c>
      <c r="C39" s="72">
        <v>8878</v>
      </c>
      <c r="D39" s="72">
        <v>1619.9166880000002</v>
      </c>
      <c r="E39" s="72">
        <v>193.03331799999992</v>
      </c>
      <c r="F39" s="72">
        <v>329.68332099999998</v>
      </c>
      <c r="G39" s="72">
        <v>5.4805287616124607</v>
      </c>
      <c r="H39" s="72">
        <v>6.0000000000000009</v>
      </c>
      <c r="I39" s="72">
        <v>69.058324073508956</v>
      </c>
      <c r="J39" s="72">
        <v>81.616517927669051</v>
      </c>
      <c r="K39" s="72">
        <v>-0.51947123838753895</v>
      </c>
      <c r="L39" s="72">
        <v>9719.5001280000033</v>
      </c>
      <c r="M39" s="72">
        <v>841.50012800000025</v>
      </c>
      <c r="N39" s="72">
        <v>140.25002133333334</v>
      </c>
    </row>
    <row r="40" spans="1:14" ht="12.75" customHeight="1" x14ac:dyDescent="0.25">
      <c r="A40" s="71">
        <v>143</v>
      </c>
      <c r="B40" s="70" t="s">
        <v>343</v>
      </c>
      <c r="C40" s="72">
        <v>95</v>
      </c>
      <c r="D40" s="72">
        <v>18.516666000000001</v>
      </c>
      <c r="E40" s="72">
        <v>0</v>
      </c>
      <c r="F40" s="72">
        <v>0</v>
      </c>
      <c r="G40" s="72">
        <v>5.1305132360220789</v>
      </c>
      <c r="H40" s="72">
        <v>8</v>
      </c>
      <c r="I40" s="72">
        <v>64.131415450275981</v>
      </c>
      <c r="J40" s="72">
        <v>64.131415450275981</v>
      </c>
      <c r="K40" s="72">
        <v>-2.8694867639779216</v>
      </c>
      <c r="L40" s="72">
        <v>148.13332800000001</v>
      </c>
      <c r="M40" s="72">
        <v>53.133327999999999</v>
      </c>
      <c r="N40" s="72">
        <v>6.6416659999999998</v>
      </c>
    </row>
    <row r="41" spans="1:14" ht="12.75" customHeight="1" x14ac:dyDescent="0.25">
      <c r="A41" s="71">
        <v>145</v>
      </c>
      <c r="B41" s="70" t="s">
        <v>344</v>
      </c>
      <c r="C41" s="72">
        <v>580</v>
      </c>
      <c r="D41" s="72">
        <v>80.350002000000003</v>
      </c>
      <c r="E41" s="72">
        <v>6.9333320000000001</v>
      </c>
      <c r="F41" s="72">
        <v>116.88333200000001</v>
      </c>
      <c r="G41" s="72">
        <v>7.2184192353847108</v>
      </c>
      <c r="H41" s="72">
        <v>8</v>
      </c>
      <c r="I41" s="72">
        <v>35.510204197584336</v>
      </c>
      <c r="J41" s="72">
        <v>83.062821592034965</v>
      </c>
      <c r="K41" s="72">
        <v>-0.78158076461528936</v>
      </c>
      <c r="L41" s="72">
        <v>642.80001600000003</v>
      </c>
      <c r="M41" s="72">
        <v>62.800015999999999</v>
      </c>
      <c r="N41" s="72">
        <v>7.8500019999999999</v>
      </c>
    </row>
    <row r="42" spans="1:14" ht="12.75" customHeight="1" x14ac:dyDescent="0.25">
      <c r="B42" s="70" t="s">
        <v>345</v>
      </c>
      <c r="C42" s="72">
        <v>144320</v>
      </c>
      <c r="D42" s="72">
        <v>28259.566993000008</v>
      </c>
      <c r="E42" s="72">
        <v>2944.9497179999989</v>
      </c>
      <c r="F42" s="72">
        <v>8782.8498779999991</v>
      </c>
      <c r="G42" s="72">
        <v>5.1069430765074557</v>
      </c>
      <c r="H42" s="72">
        <v>5.7646938488602055</v>
      </c>
      <c r="I42" s="72">
        <v>63.908593679168774</v>
      </c>
      <c r="J42" s="72">
        <v>81.582944777316641</v>
      </c>
      <c r="K42" s="72">
        <v>-0.65775077235274981</v>
      </c>
      <c r="L42" s="72">
        <v>162907.75201600004</v>
      </c>
      <c r="M42" s="72">
        <v>18587.752015999999</v>
      </c>
      <c r="N42" s="72">
        <v>2702.2033566363639</v>
      </c>
    </row>
    <row r="43" spans="1:14" ht="12.75" customHeight="1" x14ac:dyDescent="0.25">
      <c r="A43" s="70" t="s">
        <v>454</v>
      </c>
    </row>
    <row r="44" spans="1:14" ht="12.75" customHeight="1" x14ac:dyDescent="0.25">
      <c r="A44" s="71">
        <v>101</v>
      </c>
      <c r="B44" s="70" t="s">
        <v>322</v>
      </c>
      <c r="C44" s="72">
        <v>292</v>
      </c>
      <c r="D44" s="72">
        <v>88.650001000000017</v>
      </c>
      <c r="E44" s="72">
        <v>1.7666659999999998</v>
      </c>
      <c r="F44" s="72">
        <v>10.566666</v>
      </c>
      <c r="G44" s="72">
        <v>3.2938521907066867</v>
      </c>
      <c r="H44" s="72">
        <v>5.9999999999999991</v>
      </c>
      <c r="I44" s="72">
        <v>48.192771243415656</v>
      </c>
      <c r="J44" s="72">
        <v>53.824884594193975</v>
      </c>
      <c r="K44" s="72">
        <v>-2.7061478092933133</v>
      </c>
      <c r="L44" s="72">
        <v>531.90000599999996</v>
      </c>
      <c r="M44" s="72">
        <v>239.90000600000002</v>
      </c>
      <c r="N44" s="72">
        <v>39.983334333333339</v>
      </c>
    </row>
    <row r="45" spans="1:14" ht="12.75" customHeight="1" x14ac:dyDescent="0.25">
      <c r="A45" s="71">
        <v>102</v>
      </c>
      <c r="B45" s="70" t="s">
        <v>347</v>
      </c>
      <c r="C45" s="72">
        <v>5172</v>
      </c>
      <c r="D45" s="72">
        <v>947.63335500000017</v>
      </c>
      <c r="E45" s="72">
        <v>128.08331100000001</v>
      </c>
      <c r="F45" s="72">
        <v>32.699995000000001</v>
      </c>
      <c r="G45" s="72">
        <v>5.457807043948975</v>
      </c>
      <c r="H45" s="72">
        <v>7.9999999999999991</v>
      </c>
      <c r="I45" s="72">
        <v>58.326441919118722</v>
      </c>
      <c r="J45" s="72">
        <v>60.0994686085862</v>
      </c>
      <c r="K45" s="72">
        <v>-2.542192956051025</v>
      </c>
      <c r="L45" s="72">
        <v>7581.0668400000013</v>
      </c>
      <c r="M45" s="72">
        <v>2409.0668399999995</v>
      </c>
      <c r="N45" s="72">
        <v>301.13335499999994</v>
      </c>
    </row>
    <row r="46" spans="1:14" ht="12.75" customHeight="1" x14ac:dyDescent="0.25">
      <c r="A46" s="71">
        <v>156</v>
      </c>
      <c r="B46" s="70" t="s">
        <v>348</v>
      </c>
      <c r="C46" s="72">
        <v>31489</v>
      </c>
      <c r="D46" s="72">
        <v>4035.450045000001</v>
      </c>
      <c r="E46" s="72">
        <v>359.0832979999999</v>
      </c>
      <c r="F46" s="72">
        <v>216.96664700000002</v>
      </c>
      <c r="G46" s="72">
        <v>7.8030949829289717</v>
      </c>
      <c r="H46" s="72">
        <v>7.9999999999999991</v>
      </c>
      <c r="I46" s="72">
        <v>85.354548596670398</v>
      </c>
      <c r="J46" s="72">
        <v>89.568668451903008</v>
      </c>
      <c r="K46" s="72">
        <v>-0.19690501707102839</v>
      </c>
      <c r="L46" s="72">
        <v>32283.600360000004</v>
      </c>
      <c r="M46" s="72">
        <v>794.60036000000002</v>
      </c>
      <c r="N46" s="72">
        <v>99.325045000000003</v>
      </c>
    </row>
    <row r="47" spans="1:14" ht="12.75" customHeight="1" x14ac:dyDescent="0.25">
      <c r="A47" s="71">
        <v>103</v>
      </c>
      <c r="B47" s="70" t="s">
        <v>323</v>
      </c>
      <c r="C47" s="72">
        <v>104</v>
      </c>
      <c r="D47" s="72">
        <v>11.7</v>
      </c>
      <c r="E47" s="72">
        <v>16.25</v>
      </c>
      <c r="F47" s="72">
        <v>0</v>
      </c>
      <c r="G47" s="72">
        <v>8.8888888888888893</v>
      </c>
      <c r="H47" s="72">
        <v>16</v>
      </c>
      <c r="I47" s="72">
        <v>23.255813953488367</v>
      </c>
      <c r="J47" s="72">
        <v>23.255813953488367</v>
      </c>
      <c r="K47" s="72">
        <v>-7.1111111111111107</v>
      </c>
      <c r="L47" s="72">
        <v>187.2</v>
      </c>
      <c r="M47" s="72">
        <v>83.2</v>
      </c>
      <c r="N47" s="72">
        <v>5.2</v>
      </c>
    </row>
    <row r="48" spans="1:14" ht="12.75" customHeight="1" x14ac:dyDescent="0.25">
      <c r="A48" s="71">
        <v>106</v>
      </c>
      <c r="B48" s="70" t="s">
        <v>325</v>
      </c>
      <c r="C48" s="72">
        <v>8162</v>
      </c>
      <c r="D48" s="72">
        <v>733.33335999999997</v>
      </c>
      <c r="E48" s="72">
        <v>287.09997800000002</v>
      </c>
      <c r="F48" s="72">
        <v>140.14999000000003</v>
      </c>
      <c r="G48" s="72">
        <v>11.129999595272743</v>
      </c>
      <c r="H48" s="72">
        <v>16</v>
      </c>
      <c r="I48" s="72">
        <v>43.954189905440387</v>
      </c>
      <c r="J48" s="72">
        <v>49.991016659630169</v>
      </c>
      <c r="K48" s="72">
        <v>-4.8700004047272571</v>
      </c>
      <c r="L48" s="72">
        <v>11733.33376</v>
      </c>
      <c r="M48" s="72">
        <v>3571.3337600000004</v>
      </c>
      <c r="N48" s="72">
        <v>223.20836000000003</v>
      </c>
    </row>
    <row r="49" spans="1:14" ht="12.75" customHeight="1" x14ac:dyDescent="0.25">
      <c r="A49" s="71">
        <v>108</v>
      </c>
      <c r="B49" s="70" t="s">
        <v>350</v>
      </c>
      <c r="C49" s="72">
        <v>3057</v>
      </c>
      <c r="D49" s="72">
        <v>294.45001900000005</v>
      </c>
      <c r="E49" s="72">
        <v>212.69998499999997</v>
      </c>
      <c r="F49" s="72">
        <v>77.299987999999999</v>
      </c>
      <c r="G49" s="72">
        <v>10.382067592938412</v>
      </c>
      <c r="H49" s="72">
        <v>16</v>
      </c>
      <c r="I49" s="72">
        <v>32.69099197797577</v>
      </c>
      <c r="J49" s="72">
        <v>37.67376486109621</v>
      </c>
      <c r="K49" s="72">
        <v>-5.6179324070615868</v>
      </c>
      <c r="L49" s="72">
        <v>4711.2003040000009</v>
      </c>
      <c r="M49" s="72">
        <v>1654.200304</v>
      </c>
      <c r="N49" s="72">
        <v>103.387519</v>
      </c>
    </row>
    <row r="50" spans="1:14" ht="12.75" customHeight="1" x14ac:dyDescent="0.25">
      <c r="A50" s="71">
        <v>110</v>
      </c>
      <c r="B50" s="70" t="s">
        <v>327</v>
      </c>
      <c r="C50" s="72">
        <v>199</v>
      </c>
      <c r="D50" s="72">
        <v>162.86666600000001</v>
      </c>
      <c r="E50" s="72">
        <v>0</v>
      </c>
      <c r="F50" s="72">
        <v>0</v>
      </c>
      <c r="G50" s="72">
        <v>1.2218583758569723</v>
      </c>
      <c r="H50" s="72">
        <v>6</v>
      </c>
      <c r="I50" s="72">
        <v>20.36430626428287</v>
      </c>
      <c r="J50" s="72">
        <v>20.36430626428287</v>
      </c>
      <c r="K50" s="72">
        <v>-4.7781416241430277</v>
      </c>
      <c r="L50" s="72">
        <v>977.19999600000006</v>
      </c>
      <c r="M50" s="72">
        <v>778.19999600000006</v>
      </c>
      <c r="N50" s="72">
        <v>129.69999933333335</v>
      </c>
    </row>
    <row r="51" spans="1:14" ht="12.75" customHeight="1" x14ac:dyDescent="0.25">
      <c r="A51" s="71">
        <v>111</v>
      </c>
      <c r="B51" s="70" t="s">
        <v>351</v>
      </c>
      <c r="C51" s="72">
        <v>10769</v>
      </c>
      <c r="D51" s="72">
        <v>1423.2500210000001</v>
      </c>
      <c r="E51" s="72">
        <v>100.63331400000001</v>
      </c>
      <c r="F51" s="72">
        <v>138.26666</v>
      </c>
      <c r="G51" s="72">
        <v>7.5664850455674078</v>
      </c>
      <c r="H51" s="72">
        <v>8</v>
      </c>
      <c r="I51" s="72">
        <v>80.986974945062059</v>
      </c>
      <c r="J51" s="72">
        <v>84.176391363975398</v>
      </c>
      <c r="K51" s="72">
        <v>-0.4335149544325918</v>
      </c>
      <c r="L51" s="72">
        <v>11386.000168</v>
      </c>
      <c r="M51" s="72">
        <v>617.00016800000003</v>
      </c>
      <c r="N51" s="72">
        <v>77.125021000000004</v>
      </c>
    </row>
    <row r="52" spans="1:14" ht="12.75" customHeight="1" x14ac:dyDescent="0.25">
      <c r="A52" s="71">
        <v>112</v>
      </c>
      <c r="B52" s="70" t="s">
        <v>328</v>
      </c>
      <c r="C52" s="72">
        <v>3226</v>
      </c>
      <c r="D52" s="72">
        <v>562.55000999999993</v>
      </c>
      <c r="E52" s="72">
        <v>61.483322999999999</v>
      </c>
      <c r="F52" s="72">
        <v>26.616664999999998</v>
      </c>
      <c r="G52" s="72">
        <v>5.7346012668278146</v>
      </c>
      <c r="H52" s="72">
        <v>6.0000000000000009</v>
      </c>
      <c r="I52" s="72">
        <v>82.635313658552676</v>
      </c>
      <c r="J52" s="72">
        <v>86.159927400331142</v>
      </c>
      <c r="K52" s="72">
        <v>-0.2653987331721851</v>
      </c>
      <c r="L52" s="72">
        <v>3375.30006</v>
      </c>
      <c r="M52" s="72">
        <v>149.30006000000009</v>
      </c>
      <c r="N52" s="72">
        <v>24.883343333333347</v>
      </c>
    </row>
    <row r="53" spans="1:14" ht="12.75" customHeight="1" x14ac:dyDescent="0.25">
      <c r="A53" s="71">
        <v>162</v>
      </c>
      <c r="B53" s="70" t="s">
        <v>376</v>
      </c>
      <c r="C53" s="72">
        <v>40032</v>
      </c>
      <c r="D53" s="72">
        <v>2601.8166860000001</v>
      </c>
      <c r="E53" s="72">
        <v>122.81665299999999</v>
      </c>
      <c r="F53" s="72">
        <v>53.499995999999989</v>
      </c>
      <c r="G53" s="72">
        <v>15.386172367717684</v>
      </c>
      <c r="H53" s="72">
        <v>16</v>
      </c>
      <c r="I53" s="72">
        <v>90.060472205521407</v>
      </c>
      <c r="J53" s="72">
        <v>91.828869748701251</v>
      </c>
      <c r="K53" s="72">
        <v>-0.61382763228231629</v>
      </c>
      <c r="L53" s="72">
        <v>41629.066976000002</v>
      </c>
      <c r="M53" s="72">
        <v>1597.0669760000001</v>
      </c>
      <c r="N53" s="72">
        <v>99.816686000000004</v>
      </c>
    </row>
    <row r="54" spans="1:14" ht="12.75" customHeight="1" x14ac:dyDescent="0.25">
      <c r="A54" s="71">
        <v>114</v>
      </c>
      <c r="B54" s="70" t="s">
        <v>329</v>
      </c>
      <c r="C54" s="72">
        <v>7704</v>
      </c>
      <c r="D54" s="72">
        <v>616.58336800000006</v>
      </c>
      <c r="E54" s="72">
        <v>147.41664300000005</v>
      </c>
      <c r="F54" s="72">
        <v>264.79998000000001</v>
      </c>
      <c r="G54" s="72">
        <v>12.494660738237751</v>
      </c>
      <c r="H54" s="72">
        <v>16</v>
      </c>
      <c r="I54" s="72">
        <v>46.802099942864416</v>
      </c>
      <c r="J54" s="72">
        <v>63.023559302016849</v>
      </c>
      <c r="K54" s="72">
        <v>-3.505339261762249</v>
      </c>
      <c r="L54" s="72">
        <v>9865.333888000001</v>
      </c>
      <c r="M54" s="72">
        <v>2161.3338879999997</v>
      </c>
      <c r="N54" s="72">
        <v>135.08336799999998</v>
      </c>
    </row>
    <row r="55" spans="1:14" ht="12.75" customHeight="1" x14ac:dyDescent="0.25">
      <c r="A55" s="71">
        <v>116</v>
      </c>
      <c r="B55" s="70" t="s">
        <v>330</v>
      </c>
      <c r="C55" s="72">
        <v>293</v>
      </c>
      <c r="D55" s="72">
        <v>38.200000000000003</v>
      </c>
      <c r="E55" s="72">
        <v>9.233333</v>
      </c>
      <c r="F55" s="72">
        <v>2.15</v>
      </c>
      <c r="G55" s="72">
        <v>7.6701570680628279</v>
      </c>
      <c r="H55" s="72">
        <v>8</v>
      </c>
      <c r="I55" s="72">
        <v>73.865546715062493</v>
      </c>
      <c r="J55" s="72">
        <v>77.213633711972122</v>
      </c>
      <c r="K55" s="72">
        <v>-0.32984293193717235</v>
      </c>
      <c r="L55" s="72">
        <v>305.60000000000002</v>
      </c>
      <c r="M55" s="72">
        <v>12.6</v>
      </c>
      <c r="N55" s="72">
        <v>1.575</v>
      </c>
    </row>
    <row r="56" spans="1:14" ht="12.75" customHeight="1" x14ac:dyDescent="0.25">
      <c r="A56" s="71">
        <v>117</v>
      </c>
      <c r="B56" s="70" t="s">
        <v>352</v>
      </c>
      <c r="C56" s="72">
        <v>8648</v>
      </c>
      <c r="D56" s="72">
        <v>941.90004400000021</v>
      </c>
      <c r="E56" s="72">
        <v>146.849962</v>
      </c>
      <c r="F56" s="72">
        <v>135.416651</v>
      </c>
      <c r="G56" s="72">
        <v>9.1814413377392281</v>
      </c>
      <c r="H56" s="72">
        <v>10.999999999999998</v>
      </c>
      <c r="I56" s="72">
        <v>64.221796410341085</v>
      </c>
      <c r="J56" s="72">
        <v>72.209581065372532</v>
      </c>
      <c r="K56" s="72">
        <v>-1.8185586622607719</v>
      </c>
      <c r="L56" s="72">
        <v>10360.900484</v>
      </c>
      <c r="M56" s="72">
        <v>1712.9004839999998</v>
      </c>
      <c r="N56" s="72">
        <v>155.71822581818185</v>
      </c>
    </row>
    <row r="57" spans="1:14" ht="12.75" customHeight="1" x14ac:dyDescent="0.25">
      <c r="A57" s="71">
        <v>119</v>
      </c>
      <c r="B57" s="70" t="s">
        <v>331</v>
      </c>
      <c r="C57" s="72">
        <v>19</v>
      </c>
      <c r="D57" s="72">
        <v>43.916666000000006</v>
      </c>
      <c r="E57" s="72">
        <v>0</v>
      </c>
      <c r="F57" s="72">
        <v>0</v>
      </c>
      <c r="G57" s="72">
        <v>0.43263757772504863</v>
      </c>
      <c r="H57" s="72">
        <v>7.9999999999999991</v>
      </c>
      <c r="I57" s="72">
        <v>5.4079697215631093</v>
      </c>
      <c r="J57" s="72">
        <v>5.4079697215631093</v>
      </c>
      <c r="K57" s="72">
        <v>-7.5673624222749512</v>
      </c>
      <c r="L57" s="72">
        <v>351.33332799999994</v>
      </c>
      <c r="M57" s="72">
        <v>332.33332799999994</v>
      </c>
      <c r="N57" s="72">
        <v>41.541665999999992</v>
      </c>
    </row>
    <row r="58" spans="1:14" ht="12.75" customHeight="1" x14ac:dyDescent="0.25">
      <c r="A58" s="71">
        <v>122</v>
      </c>
      <c r="B58" s="70" t="s">
        <v>332</v>
      </c>
      <c r="C58" s="72">
        <v>566</v>
      </c>
      <c r="D58" s="72">
        <v>177.050006</v>
      </c>
      <c r="E58" s="72">
        <v>14.466659000000002</v>
      </c>
      <c r="F58" s="72">
        <v>22.83333</v>
      </c>
      <c r="G58" s="72">
        <v>3.1968369433435657</v>
      </c>
      <c r="H58" s="72">
        <v>6.0000000000000009</v>
      </c>
      <c r="I58" s="72">
        <v>44.009020542936497</v>
      </c>
      <c r="J58" s="72">
        <v>49.255939859506917</v>
      </c>
      <c r="K58" s="72">
        <v>-2.8031630566564343</v>
      </c>
      <c r="L58" s="72">
        <v>1062.3000360000001</v>
      </c>
      <c r="M58" s="72">
        <v>496.30003599999998</v>
      </c>
      <c r="N58" s="72">
        <v>82.716672666666668</v>
      </c>
    </row>
    <row r="59" spans="1:14" ht="12.75" customHeight="1" x14ac:dyDescent="0.25">
      <c r="A59" s="71">
        <v>160</v>
      </c>
      <c r="B59" s="70" t="s">
        <v>334</v>
      </c>
      <c r="C59" s="72">
        <v>406</v>
      </c>
      <c r="D59" s="72">
        <v>94.016671000000002</v>
      </c>
      <c r="E59" s="72">
        <v>23.799996</v>
      </c>
      <c r="F59" s="72">
        <v>3.0833330000000001</v>
      </c>
      <c r="G59" s="72">
        <v>4.318383066339373</v>
      </c>
      <c r="H59" s="72">
        <v>8</v>
      </c>
      <c r="I59" s="72">
        <v>41.976840363937136</v>
      </c>
      <c r="J59" s="72">
        <v>43.075399510325653</v>
      </c>
      <c r="K59" s="72">
        <v>-3.681616933660627</v>
      </c>
      <c r="L59" s="72">
        <v>752.13336800000002</v>
      </c>
      <c r="M59" s="72">
        <v>346.13336800000002</v>
      </c>
      <c r="N59" s="72">
        <v>43.266671000000002</v>
      </c>
    </row>
    <row r="60" spans="1:14" ht="12.75" customHeight="1" x14ac:dyDescent="0.25">
      <c r="A60" s="71">
        <v>128</v>
      </c>
      <c r="B60" s="70" t="s">
        <v>353</v>
      </c>
      <c r="C60" s="72">
        <v>3647</v>
      </c>
      <c r="D60" s="72">
        <v>378.16667799999993</v>
      </c>
      <c r="E60" s="72">
        <v>41.383322999999997</v>
      </c>
      <c r="F60" s="72">
        <v>68.233327000000003</v>
      </c>
      <c r="G60" s="72">
        <v>9.6438957004033039</v>
      </c>
      <c r="H60" s="72">
        <v>16.000000000000004</v>
      </c>
      <c r="I60" s="72">
        <v>46.729251886198135</v>
      </c>
      <c r="J60" s="72">
        <v>54.329042892792174</v>
      </c>
      <c r="K60" s="72">
        <v>-6.356104299596697</v>
      </c>
      <c r="L60" s="72">
        <v>6050.6668480000008</v>
      </c>
      <c r="M60" s="72">
        <v>2403.6668480000003</v>
      </c>
      <c r="N60" s="72">
        <v>150.22917800000002</v>
      </c>
    </row>
    <row r="61" spans="1:14" ht="12.75" customHeight="1" x14ac:dyDescent="0.25">
      <c r="A61" s="71">
        <v>131</v>
      </c>
      <c r="B61" s="70" t="s">
        <v>336</v>
      </c>
      <c r="C61" s="72">
        <v>197</v>
      </c>
      <c r="D61" s="72">
        <v>42.783332999999999</v>
      </c>
      <c r="E61" s="72">
        <v>0</v>
      </c>
      <c r="F61" s="72">
        <v>90</v>
      </c>
      <c r="G61" s="72">
        <v>4.6045968414849776</v>
      </c>
      <c r="H61" s="72">
        <v>8</v>
      </c>
      <c r="I61" s="72">
        <v>18.545249199310277</v>
      </c>
      <c r="J61" s="72">
        <v>57.557460518562209</v>
      </c>
      <c r="K61" s="72">
        <v>-3.3954031585150228</v>
      </c>
      <c r="L61" s="72">
        <v>342.26666399999999</v>
      </c>
      <c r="M61" s="72">
        <v>145.26666400000002</v>
      </c>
      <c r="N61" s="72">
        <v>18.158333000000002</v>
      </c>
    </row>
    <row r="62" spans="1:14" ht="12.75" customHeight="1" x14ac:dyDescent="0.25">
      <c r="A62" s="71">
        <v>0</v>
      </c>
      <c r="B62" s="70" t="s">
        <v>337</v>
      </c>
      <c r="C62" s="72">
        <v>918</v>
      </c>
      <c r="D62" s="72">
        <v>156.60000600000001</v>
      </c>
      <c r="E62" s="72">
        <v>210</v>
      </c>
      <c r="F62" s="72">
        <v>4852.8166650000003</v>
      </c>
      <c r="G62" s="72">
        <v>5.8620687409169072</v>
      </c>
      <c r="H62" s="72">
        <v>10</v>
      </c>
      <c r="I62" s="72">
        <v>1.3564734234263696</v>
      </c>
      <c r="J62" s="72">
        <v>19.312601975245194</v>
      </c>
      <c r="K62" s="72">
        <v>-4.1379312590830928</v>
      </c>
      <c r="L62" s="72">
        <v>1566.0000599999998</v>
      </c>
      <c r="M62" s="72">
        <v>648.00005999999996</v>
      </c>
      <c r="N62" s="72">
        <v>64.80000600000001</v>
      </c>
    </row>
    <row r="63" spans="1:14" ht="12.75" customHeight="1" x14ac:dyDescent="0.25">
      <c r="A63" s="71">
        <v>133</v>
      </c>
      <c r="B63" s="70" t="s">
        <v>354</v>
      </c>
      <c r="C63" s="72">
        <v>13894</v>
      </c>
      <c r="D63" s="72">
        <v>2226.550048000001</v>
      </c>
      <c r="E63" s="72">
        <v>439.59995900000001</v>
      </c>
      <c r="F63" s="72">
        <v>283.53331900000001</v>
      </c>
      <c r="G63" s="72">
        <v>6.2401471785825287</v>
      </c>
      <c r="H63" s="72">
        <v>7.9999999999999991</v>
      </c>
      <c r="I63" s="72">
        <v>58.879201868600873</v>
      </c>
      <c r="J63" s="72">
        <v>65.140745848513674</v>
      </c>
      <c r="K63" s="72">
        <v>-1.7598528214174711</v>
      </c>
      <c r="L63" s="72">
        <v>17812.400384000004</v>
      </c>
      <c r="M63" s="72">
        <v>3918.4003839999996</v>
      </c>
      <c r="N63" s="72">
        <v>489.80004799999995</v>
      </c>
    </row>
    <row r="64" spans="1:14" ht="12.75" customHeight="1" x14ac:dyDescent="0.25">
      <c r="A64" s="71">
        <v>164</v>
      </c>
      <c r="B64" s="70" t="s">
        <v>453</v>
      </c>
      <c r="C64" s="72">
        <v>0</v>
      </c>
      <c r="D64" s="72">
        <v>0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</row>
    <row r="65" spans="1:14" ht="12.75" customHeight="1" x14ac:dyDescent="0.25">
      <c r="A65" s="71">
        <v>134</v>
      </c>
      <c r="B65" s="70" t="s">
        <v>355</v>
      </c>
      <c r="C65" s="72">
        <v>4748</v>
      </c>
      <c r="D65" s="72">
        <v>578.00002300000006</v>
      </c>
      <c r="E65" s="72">
        <v>161.69998200000001</v>
      </c>
      <c r="F65" s="72">
        <v>226.93331799999999</v>
      </c>
      <c r="G65" s="72">
        <v>8.2145325450964553</v>
      </c>
      <c r="H65" s="72">
        <v>16.000000000000004</v>
      </c>
      <c r="I65" s="72">
        <v>30.699334787985585</v>
      </c>
      <c r="J65" s="72">
        <v>40.117614978250543</v>
      </c>
      <c r="K65" s="72">
        <v>-7.7854674549035439</v>
      </c>
      <c r="L65" s="72">
        <v>9248.0003680000009</v>
      </c>
      <c r="M65" s="72">
        <v>4500.0003680000009</v>
      </c>
      <c r="N65" s="72">
        <v>281.25002300000006</v>
      </c>
    </row>
    <row r="66" spans="1:14" ht="12.75" customHeight="1" x14ac:dyDescent="0.25">
      <c r="A66" s="71">
        <v>152</v>
      </c>
      <c r="B66" s="70" t="s">
        <v>340</v>
      </c>
      <c r="C66" s="72">
        <v>1461</v>
      </c>
      <c r="D66" s="72">
        <v>250.66667099999998</v>
      </c>
      <c r="E66" s="72">
        <v>13.633330000000001</v>
      </c>
      <c r="F66" s="72">
        <v>44.783329000000009</v>
      </c>
      <c r="G66" s="72">
        <v>5.8284573460506044</v>
      </c>
      <c r="H66" s="72">
        <v>6.0000000000000009</v>
      </c>
      <c r="I66" s="72">
        <v>78.781343529591211</v>
      </c>
      <c r="J66" s="72">
        <v>92.130154778168176</v>
      </c>
      <c r="K66" s="72">
        <v>-0.17154265394939558</v>
      </c>
      <c r="L66" s="72">
        <v>1504.0000260000002</v>
      </c>
      <c r="M66" s="72">
        <v>43.00002600000002</v>
      </c>
      <c r="N66" s="72">
        <v>7.1666710000000036</v>
      </c>
    </row>
    <row r="67" spans="1:14" ht="12.75" customHeight="1" x14ac:dyDescent="0.25">
      <c r="A67" s="71">
        <v>137</v>
      </c>
      <c r="B67" s="70" t="s">
        <v>356</v>
      </c>
      <c r="C67" s="72">
        <v>6578</v>
      </c>
      <c r="D67" s="72">
        <v>557.81669199999988</v>
      </c>
      <c r="E67" s="72">
        <v>193.59997800000002</v>
      </c>
      <c r="F67" s="72">
        <v>132.53332000000003</v>
      </c>
      <c r="G67" s="72">
        <v>11.792404376454193</v>
      </c>
      <c r="H67" s="72">
        <v>16</v>
      </c>
      <c r="I67" s="72">
        <v>44.346400184924498</v>
      </c>
      <c r="J67" s="72">
        <v>52.168126640043802</v>
      </c>
      <c r="K67" s="72">
        <v>-4.2075956235458056</v>
      </c>
      <c r="L67" s="72">
        <v>8925.067071999998</v>
      </c>
      <c r="M67" s="72">
        <v>2347.0670719999998</v>
      </c>
      <c r="N67" s="72">
        <v>146.69169199999999</v>
      </c>
    </row>
    <row r="68" spans="1:14" ht="12.75" customHeight="1" x14ac:dyDescent="0.25">
      <c r="A68" s="71">
        <v>138</v>
      </c>
      <c r="B68" s="70" t="s">
        <v>357</v>
      </c>
      <c r="C68" s="72">
        <v>15248</v>
      </c>
      <c r="D68" s="72">
        <v>1811.9333530000001</v>
      </c>
      <c r="E68" s="72">
        <v>175.34998900000002</v>
      </c>
      <c r="F68" s="72">
        <v>516.79999399999997</v>
      </c>
      <c r="G68" s="72">
        <v>8.4153205606343295</v>
      </c>
      <c r="H68" s="72">
        <v>8</v>
      </c>
      <c r="I68" s="72">
        <v>73.569835856293551</v>
      </c>
      <c r="J68" s="72">
        <v>86.254685669276824</v>
      </c>
      <c r="K68" s="72">
        <v>0.41532056063432948</v>
      </c>
      <c r="L68" s="72">
        <v>14495.466824000001</v>
      </c>
      <c r="M68" s="72">
        <v>-752.53317600000014</v>
      </c>
      <c r="N68" s="72">
        <v>-94.066647000000017</v>
      </c>
    </row>
    <row r="69" spans="1:14" ht="12.75" customHeight="1" x14ac:dyDescent="0.25">
      <c r="A69" s="71">
        <v>140</v>
      </c>
      <c r="B69" s="70" t="s">
        <v>341</v>
      </c>
      <c r="C69" s="72">
        <v>6780</v>
      </c>
      <c r="D69" s="72">
        <v>958.2333490000002</v>
      </c>
      <c r="E69" s="72">
        <v>73.983318999999995</v>
      </c>
      <c r="F69" s="72">
        <v>53.58332399999999</v>
      </c>
      <c r="G69" s="72">
        <v>7.0755208082410403</v>
      </c>
      <c r="H69" s="72">
        <v>8</v>
      </c>
      <c r="I69" s="72">
        <v>78.053049018626282</v>
      </c>
      <c r="J69" s="72">
        <v>82.104855140742615</v>
      </c>
      <c r="K69" s="72">
        <v>-0.92447919175896009</v>
      </c>
      <c r="L69" s="72">
        <v>7665.8667920000016</v>
      </c>
      <c r="M69" s="72">
        <v>885.86679200000026</v>
      </c>
      <c r="N69" s="72">
        <v>110.733349</v>
      </c>
    </row>
    <row r="70" spans="1:14" ht="12.75" customHeight="1" x14ac:dyDescent="0.25">
      <c r="A70" s="71">
        <v>141</v>
      </c>
      <c r="B70" s="70" t="s">
        <v>358</v>
      </c>
      <c r="C70" s="72">
        <v>10502</v>
      </c>
      <c r="D70" s="72">
        <v>888.4166919999999</v>
      </c>
      <c r="E70" s="72">
        <v>220.01664799999998</v>
      </c>
      <c r="F70" s="72">
        <v>236.599985</v>
      </c>
      <c r="G70" s="72">
        <v>11.821029585067725</v>
      </c>
      <c r="H70" s="72">
        <v>15.999999999999998</v>
      </c>
      <c r="I70" s="72">
        <v>48.799906128719904</v>
      </c>
      <c r="J70" s="72">
        <v>59.216461316473925</v>
      </c>
      <c r="K70" s="72">
        <v>-4.1789704149322757</v>
      </c>
      <c r="L70" s="72">
        <v>14214.667071999998</v>
      </c>
      <c r="M70" s="72">
        <v>3712.6670719999993</v>
      </c>
      <c r="N70" s="72">
        <v>232.04169199999995</v>
      </c>
    </row>
    <row r="71" spans="1:14" ht="12.75" customHeight="1" x14ac:dyDescent="0.25">
      <c r="A71" s="71">
        <v>142</v>
      </c>
      <c r="B71" s="70" t="s">
        <v>359</v>
      </c>
      <c r="C71" s="72">
        <v>6010</v>
      </c>
      <c r="D71" s="72">
        <v>1182.1500230000001</v>
      </c>
      <c r="E71" s="72">
        <v>239.43331399999997</v>
      </c>
      <c r="F71" s="72">
        <v>74.883325999999997</v>
      </c>
      <c r="G71" s="72">
        <v>5.0839570977193977</v>
      </c>
      <c r="H71" s="72">
        <v>8</v>
      </c>
      <c r="I71" s="72">
        <v>50.201586081039224</v>
      </c>
      <c r="J71" s="72">
        <v>52.846004905022312</v>
      </c>
      <c r="K71" s="72">
        <v>-2.9160429022806023</v>
      </c>
      <c r="L71" s="72">
        <v>9457.2001840000012</v>
      </c>
      <c r="M71" s="72">
        <v>3447.2001839999994</v>
      </c>
      <c r="N71" s="72">
        <v>430.90002299999992</v>
      </c>
    </row>
    <row r="72" spans="1:14" ht="12.75" customHeight="1" x14ac:dyDescent="0.25">
      <c r="A72" s="71">
        <v>143</v>
      </c>
      <c r="B72" s="70" t="s">
        <v>343</v>
      </c>
      <c r="C72" s="72">
        <v>3175</v>
      </c>
      <c r="D72" s="72">
        <v>454.96668599999998</v>
      </c>
      <c r="E72" s="72">
        <v>91.083321999999995</v>
      </c>
      <c r="F72" s="72">
        <v>223.91665699999999</v>
      </c>
      <c r="G72" s="72">
        <v>6.9785329293318856</v>
      </c>
      <c r="H72" s="72">
        <v>8</v>
      </c>
      <c r="I72" s="72">
        <v>51.544439264783016</v>
      </c>
      <c r="J72" s="72">
        <v>70.483471176874389</v>
      </c>
      <c r="K72" s="72">
        <v>-1.0214670706681148</v>
      </c>
      <c r="L72" s="72">
        <v>3639.7334879999999</v>
      </c>
      <c r="M72" s="72">
        <v>464.73348800000008</v>
      </c>
      <c r="N72" s="72">
        <v>58.09168600000001</v>
      </c>
    </row>
    <row r="73" spans="1:14" ht="12.75" customHeight="1" x14ac:dyDescent="0.25">
      <c r="A73" s="71">
        <v>145</v>
      </c>
      <c r="B73" s="70" t="s">
        <v>344</v>
      </c>
      <c r="C73" s="72">
        <v>6066</v>
      </c>
      <c r="D73" s="72">
        <v>541.48334999999997</v>
      </c>
      <c r="E73" s="72">
        <v>91.383323999999988</v>
      </c>
      <c r="F73" s="72">
        <v>203.949994</v>
      </c>
      <c r="G73" s="72">
        <v>11.202560521944026</v>
      </c>
      <c r="H73" s="72">
        <v>16</v>
      </c>
      <c r="I73" s="72">
        <v>45.305622425771269</v>
      </c>
      <c r="J73" s="72">
        <v>59.905982661997449</v>
      </c>
      <c r="K73" s="72">
        <v>-4.7974394780559741</v>
      </c>
      <c r="L73" s="72">
        <v>8663.7335999999996</v>
      </c>
      <c r="M73" s="72">
        <v>2597.7336</v>
      </c>
      <c r="N73" s="72">
        <v>162.35835</v>
      </c>
    </row>
    <row r="74" spans="1:14" ht="12.75" customHeight="1" x14ac:dyDescent="0.25">
      <c r="B74" s="70" t="s">
        <v>345</v>
      </c>
      <c r="C74" s="72">
        <v>199362</v>
      </c>
      <c r="D74" s="72">
        <v>22801.133821999993</v>
      </c>
      <c r="E74" s="72">
        <v>3582.8496090000008</v>
      </c>
      <c r="F74" s="72">
        <v>8132.916459</v>
      </c>
      <c r="G74" s="72">
        <v>8.7435125619780703</v>
      </c>
      <c r="H74" s="72">
        <v>10.555551352616417</v>
      </c>
      <c r="I74" s="72">
        <v>55.264059670206599</v>
      </c>
      <c r="J74" s="72">
        <v>71.528016991328897</v>
      </c>
      <c r="K74" s="72">
        <v>-1.8120387906383462</v>
      </c>
      <c r="L74" s="72">
        <v>240678.53895599995</v>
      </c>
      <c r="M74" s="72">
        <v>41316.538955999997</v>
      </c>
      <c r="N74" s="72">
        <v>3621.8186704848481</v>
      </c>
    </row>
    <row r="75" spans="1:14" ht="12.75" customHeight="1" x14ac:dyDescent="0.25">
      <c r="A75" s="70" t="s">
        <v>455</v>
      </c>
    </row>
    <row r="76" spans="1:14" ht="12.75" customHeight="1" x14ac:dyDescent="0.25">
      <c r="A76" s="71">
        <v>887</v>
      </c>
      <c r="B76" s="70" t="s">
        <v>441</v>
      </c>
      <c r="C76" s="72">
        <v>11955</v>
      </c>
      <c r="D76" s="72">
        <v>2482.6500340000002</v>
      </c>
      <c r="E76" s="72">
        <v>561.66663800000003</v>
      </c>
      <c r="F76" s="72">
        <v>880.19999799999994</v>
      </c>
      <c r="G76" s="72">
        <v>4.8154189419675575</v>
      </c>
      <c r="H76" s="72">
        <v>4.5</v>
      </c>
      <c r="I76" s="72">
        <v>67.694110883561052</v>
      </c>
      <c r="J76" s="72">
        <v>87.266436197960616</v>
      </c>
      <c r="K76" s="72">
        <v>0.31541894196755721</v>
      </c>
      <c r="L76" s="72">
        <v>11171.925153</v>
      </c>
      <c r="M76" s="72">
        <v>-783.0748470000002</v>
      </c>
      <c r="N76" s="72">
        <v>-174.01663266666671</v>
      </c>
    </row>
    <row r="77" spans="1:14" ht="12.75" customHeight="1" x14ac:dyDescent="0.25">
      <c r="A77" s="71">
        <v>885</v>
      </c>
      <c r="B77" s="70" t="s">
        <v>361</v>
      </c>
      <c r="C77" s="72">
        <v>38385</v>
      </c>
      <c r="D77" s="72">
        <v>8161.833411999999</v>
      </c>
      <c r="E77" s="72">
        <v>1013.2832639999998</v>
      </c>
      <c r="F77" s="72">
        <v>228.616657</v>
      </c>
      <c r="G77" s="72">
        <v>4.7029874370584626</v>
      </c>
      <c r="H77" s="72">
        <v>4.5000000000000009</v>
      </c>
      <c r="I77" s="72">
        <v>90.708654711025702</v>
      </c>
      <c r="J77" s="72">
        <v>92.968844975223632</v>
      </c>
      <c r="K77" s="72">
        <v>0.2029874370584622</v>
      </c>
      <c r="L77" s="72">
        <v>36728.250354000003</v>
      </c>
      <c r="M77" s="72">
        <v>-1656.7496460000004</v>
      </c>
      <c r="N77" s="72">
        <v>-368.16658799999999</v>
      </c>
    </row>
    <row r="78" spans="1:14" ht="12.75" customHeight="1" x14ac:dyDescent="0.25">
      <c r="A78" s="71">
        <v>886</v>
      </c>
      <c r="B78" s="70" t="s">
        <v>362</v>
      </c>
      <c r="C78" s="72">
        <v>29114</v>
      </c>
      <c r="D78" s="72">
        <v>5968.9500380000009</v>
      </c>
      <c r="E78" s="72">
        <v>490.58329799999979</v>
      </c>
      <c r="F78" s="72">
        <v>978.19999799999994</v>
      </c>
      <c r="G78" s="72">
        <v>4.8775747517825003</v>
      </c>
      <c r="H78" s="72">
        <v>4.4999999999999982</v>
      </c>
      <c r="I78" s="72">
        <v>86.985879784782085</v>
      </c>
      <c r="J78" s="72">
        <v>100.15859412500308</v>
      </c>
      <c r="K78" s="72">
        <v>0.3775747517825005</v>
      </c>
      <c r="L78" s="72">
        <v>26860.275170999994</v>
      </c>
      <c r="M78" s="72">
        <v>-2253.7248289999993</v>
      </c>
      <c r="N78" s="72">
        <v>-500.82773977777782</v>
      </c>
    </row>
    <row r="79" spans="1:14" ht="12.75" customHeight="1" x14ac:dyDescent="0.25">
      <c r="A79" s="71">
        <v>883</v>
      </c>
      <c r="B79" s="70" t="s">
        <v>363</v>
      </c>
      <c r="C79" s="72">
        <v>29242.58</v>
      </c>
      <c r="D79" s="72">
        <v>6286.900071</v>
      </c>
      <c r="E79" s="72">
        <v>1319.8666089999999</v>
      </c>
      <c r="F79" s="72">
        <v>832.5999939999997</v>
      </c>
      <c r="G79" s="72">
        <v>4.6513511698538332</v>
      </c>
      <c r="H79" s="72">
        <v>4.5000000000000009</v>
      </c>
      <c r="I79" s="72">
        <v>77.000459410461985</v>
      </c>
      <c r="J79" s="72">
        <v>83.951802988252823</v>
      </c>
      <c r="K79" s="72">
        <v>0.15135116985383321</v>
      </c>
      <c r="L79" s="72">
        <v>28291.050319500006</v>
      </c>
      <c r="M79" s="72">
        <v>-951.52968050000038</v>
      </c>
      <c r="N79" s="72">
        <v>-211.45104011111118</v>
      </c>
    </row>
    <row r="80" spans="1:14" ht="12.75" customHeight="1" x14ac:dyDescent="0.25">
      <c r="A80" s="71">
        <v>884</v>
      </c>
      <c r="B80" s="70" t="s">
        <v>364</v>
      </c>
      <c r="C80" s="72">
        <v>2784</v>
      </c>
      <c r="D80" s="72">
        <v>614.90000199999997</v>
      </c>
      <c r="E80" s="72">
        <v>209.89999800000001</v>
      </c>
      <c r="F80" s="72">
        <v>90</v>
      </c>
      <c r="G80" s="72">
        <v>4.5275654430718308</v>
      </c>
      <c r="H80" s="72">
        <v>4.5</v>
      </c>
      <c r="I80" s="72">
        <v>67.628625548948378</v>
      </c>
      <c r="J80" s="72">
        <v>75.008082744829039</v>
      </c>
      <c r="K80" s="72">
        <v>2.7565443071831053E-2</v>
      </c>
      <c r="L80" s="72">
        <v>2767.050009</v>
      </c>
      <c r="M80" s="72">
        <v>-16.949991000000008</v>
      </c>
      <c r="N80" s="72">
        <v>-3.7666646666666703</v>
      </c>
    </row>
    <row r="81" spans="1:14" ht="12.75" customHeight="1" x14ac:dyDescent="0.25">
      <c r="A81" s="71">
        <v>0</v>
      </c>
      <c r="B81" s="70" t="s">
        <v>337</v>
      </c>
      <c r="C81" s="72">
        <v>0</v>
      </c>
      <c r="D81" s="72">
        <v>86.266666999999998</v>
      </c>
      <c r="E81" s="72">
        <v>0</v>
      </c>
      <c r="F81" s="72">
        <v>4410</v>
      </c>
      <c r="G81" s="72">
        <v>0</v>
      </c>
      <c r="H81" s="72">
        <v>1</v>
      </c>
      <c r="I81" s="72">
        <v>0</v>
      </c>
      <c r="J81" s="72">
        <v>0</v>
      </c>
      <c r="K81" s="72">
        <v>-1</v>
      </c>
      <c r="L81" s="72">
        <v>86.266666999999998</v>
      </c>
      <c r="M81" s="72">
        <v>86.266666999999998</v>
      </c>
      <c r="N81" s="72">
        <v>86.266666999999998</v>
      </c>
    </row>
    <row r="82" spans="1:14" ht="12.75" customHeight="1" x14ac:dyDescent="0.25">
      <c r="B82" s="70" t="s">
        <v>345</v>
      </c>
      <c r="C82" s="72">
        <v>111480.58</v>
      </c>
      <c r="D82" s="72">
        <v>23601.500224000003</v>
      </c>
      <c r="E82" s="72">
        <v>3595.2998069999994</v>
      </c>
      <c r="F82" s="72">
        <v>7419.6166469999998</v>
      </c>
      <c r="G82" s="72">
        <v>4.7234531255194154</v>
      </c>
      <c r="H82" s="72">
        <v>4.4872070278738905</v>
      </c>
      <c r="I82" s="72">
        <v>71.565646002914562</v>
      </c>
      <c r="J82" s="72">
        <v>90.676582747800779</v>
      </c>
      <c r="K82" s="72">
        <v>0.23624609764552473</v>
      </c>
      <c r="L82" s="72">
        <v>105904.81767350002</v>
      </c>
      <c r="M82" s="72">
        <v>-5575.7623265000011</v>
      </c>
      <c r="N82" s="72">
        <v>-1171.9619982222223</v>
      </c>
    </row>
    <row r="83" spans="1:14" ht="12.75" customHeight="1" x14ac:dyDescent="0.25">
      <c r="A83" s="70" t="s">
        <v>456</v>
      </c>
    </row>
    <row r="84" spans="1:14" ht="12.75" customHeight="1" x14ac:dyDescent="0.25">
      <c r="A84" s="71">
        <v>885</v>
      </c>
      <c r="B84" s="70" t="s">
        <v>361</v>
      </c>
      <c r="C84" s="72">
        <v>0</v>
      </c>
      <c r="D84" s="72">
        <v>0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</row>
    <row r="85" spans="1:14" ht="12.75" customHeight="1" x14ac:dyDescent="0.25">
      <c r="A85" s="71">
        <v>878</v>
      </c>
      <c r="B85" s="70" t="s">
        <v>368</v>
      </c>
      <c r="C85" s="72">
        <v>41667.160000000003</v>
      </c>
      <c r="D85" s="72">
        <v>9308.7667149999979</v>
      </c>
      <c r="E85" s="72">
        <v>828.54995899999994</v>
      </c>
      <c r="F85" s="72">
        <v>1168.233332</v>
      </c>
      <c r="G85" s="72">
        <v>4.4761203364198829</v>
      </c>
      <c r="H85" s="72">
        <v>4.5000000000000027</v>
      </c>
      <c r="I85" s="72">
        <v>81.901091795520045</v>
      </c>
      <c r="J85" s="72">
        <v>91.339445989862227</v>
      </c>
      <c r="K85" s="72">
        <v>-2.3879663580116811E-2</v>
      </c>
      <c r="L85" s="72">
        <v>41889.450217500009</v>
      </c>
      <c r="M85" s="72">
        <v>222.29021749999978</v>
      </c>
      <c r="N85" s="72">
        <v>49.397826111111065</v>
      </c>
    </row>
    <row r="86" spans="1:14" ht="12.75" customHeight="1" x14ac:dyDescent="0.25">
      <c r="A86" s="71">
        <v>0</v>
      </c>
      <c r="B86" s="70" t="s">
        <v>337</v>
      </c>
      <c r="C86" s="72">
        <v>0</v>
      </c>
      <c r="D86" s="72">
        <v>60</v>
      </c>
      <c r="E86" s="72">
        <v>0</v>
      </c>
      <c r="F86" s="72">
        <v>120</v>
      </c>
      <c r="G86" s="72">
        <v>0</v>
      </c>
      <c r="H86" s="72">
        <v>1</v>
      </c>
      <c r="I86" s="72">
        <v>0</v>
      </c>
      <c r="J86" s="72">
        <v>0</v>
      </c>
      <c r="K86" s="72">
        <v>-1</v>
      </c>
      <c r="L86" s="72">
        <v>60</v>
      </c>
      <c r="M86" s="72">
        <v>60</v>
      </c>
      <c r="N86" s="72">
        <v>60</v>
      </c>
    </row>
    <row r="87" spans="1:14" ht="12.75" customHeight="1" x14ac:dyDescent="0.25">
      <c r="B87" s="70" t="s">
        <v>345</v>
      </c>
      <c r="C87" s="72">
        <v>41667.160000000003</v>
      </c>
      <c r="D87" s="72">
        <v>9368.7667149999979</v>
      </c>
      <c r="E87" s="72">
        <v>828.54995899999994</v>
      </c>
      <c r="F87" s="72">
        <v>1288.233332</v>
      </c>
      <c r="G87" s="72">
        <v>4.4474541065568642</v>
      </c>
      <c r="H87" s="72">
        <v>4.4775850966954112</v>
      </c>
      <c r="I87" s="72">
        <v>80.617548864141739</v>
      </c>
      <c r="J87" s="72">
        <v>90.802013748166232</v>
      </c>
      <c r="K87" s="72">
        <v>-3.0130990138546851E-2</v>
      </c>
      <c r="L87" s="72">
        <v>41949.450217500009</v>
      </c>
      <c r="M87" s="72">
        <v>282.29021749999976</v>
      </c>
      <c r="N87" s="72">
        <v>109.39782611111106</v>
      </c>
    </row>
    <row r="88" spans="1:14" ht="12.75" customHeight="1" x14ac:dyDescent="0.25">
      <c r="A88" s="70" t="s">
        <v>457</v>
      </c>
    </row>
    <row r="89" spans="1:14" ht="12.75" customHeight="1" x14ac:dyDescent="0.25">
      <c r="A89" s="71">
        <v>5315</v>
      </c>
      <c r="B89" s="70" t="s">
        <v>458</v>
      </c>
      <c r="C89" s="72">
        <v>4338</v>
      </c>
      <c r="D89" s="72">
        <v>479.25001200000008</v>
      </c>
      <c r="E89" s="72">
        <v>347.66665699999999</v>
      </c>
      <c r="F89" s="72">
        <v>251.466666</v>
      </c>
      <c r="G89" s="72">
        <v>9.0516429658430546</v>
      </c>
      <c r="H89" s="72">
        <v>9.3781450182624084</v>
      </c>
      <c r="I89" s="72">
        <v>42.892913751402808</v>
      </c>
      <c r="J89" s="72">
        <v>55.936716617665155</v>
      </c>
      <c r="K89" s="72">
        <v>-0.31835703415694527</v>
      </c>
      <c r="L89" s="72">
        <v>4494.47611254</v>
      </c>
      <c r="M89" s="72">
        <v>156.47611254000003</v>
      </c>
      <c r="N89" s="72">
        <v>16.699978207990394</v>
      </c>
    </row>
    <row r="90" spans="1:14" ht="12.75" customHeight="1" x14ac:dyDescent="0.25">
      <c r="A90" s="71">
        <v>1124</v>
      </c>
      <c r="B90" s="70" t="s">
        <v>413</v>
      </c>
      <c r="C90" s="72">
        <v>7059</v>
      </c>
      <c r="D90" s="72">
        <v>708.48337700000002</v>
      </c>
      <c r="E90" s="72">
        <v>218.29996200000002</v>
      </c>
      <c r="F90" s="72">
        <v>377.36666400000001</v>
      </c>
      <c r="G90" s="72">
        <v>9.9635365192202663</v>
      </c>
      <c r="H90" s="72">
        <v>9.3796443106243821</v>
      </c>
      <c r="I90" s="72">
        <v>57.704913830742115</v>
      </c>
      <c r="J90" s="72">
        <v>81.201139873710574</v>
      </c>
      <c r="K90" s="72">
        <v>0.5935365192202664</v>
      </c>
      <c r="L90" s="72">
        <v>6645.3220762500005</v>
      </c>
      <c r="M90" s="72">
        <v>-413.67792374999959</v>
      </c>
      <c r="N90" s="72">
        <v>-44.075258394456242</v>
      </c>
    </row>
    <row r="91" spans="1:14" ht="12.75" customHeight="1" x14ac:dyDescent="0.25">
      <c r="A91" s="71">
        <v>1120</v>
      </c>
      <c r="B91" s="70" t="s">
        <v>414</v>
      </c>
      <c r="C91" s="72">
        <v>4510</v>
      </c>
      <c r="D91" s="72">
        <v>646.20002199999999</v>
      </c>
      <c r="E91" s="72">
        <v>240.31665400000003</v>
      </c>
      <c r="F91" s="72">
        <v>261.71666499999998</v>
      </c>
      <c r="G91" s="72">
        <v>6.9792631483383012</v>
      </c>
      <c r="H91" s="72">
        <v>9.3780756731388646</v>
      </c>
      <c r="I91" s="72">
        <v>41.873913379158466</v>
      </c>
      <c r="J91" s="72">
        <v>54.23589286114386</v>
      </c>
      <c r="K91" s="72">
        <v>-2.3907368516616985</v>
      </c>
      <c r="L91" s="72">
        <v>6060.1127062999994</v>
      </c>
      <c r="M91" s="72">
        <v>1550.1127062999994</v>
      </c>
      <c r="N91" s="72">
        <v>165.38978745842215</v>
      </c>
    </row>
    <row r="92" spans="1:14" ht="12.75" customHeight="1" x14ac:dyDescent="0.25">
      <c r="A92" s="71">
        <v>11211</v>
      </c>
      <c r="B92" s="70" t="s">
        <v>415</v>
      </c>
      <c r="C92" s="72">
        <v>10946</v>
      </c>
      <c r="D92" s="72">
        <v>1149.316718</v>
      </c>
      <c r="E92" s="72">
        <v>199.58328799999998</v>
      </c>
      <c r="F92" s="72">
        <v>536.633329</v>
      </c>
      <c r="G92" s="72">
        <v>9.52391958506254</v>
      </c>
      <c r="H92" s="72">
        <v>9.3763402891612699</v>
      </c>
      <c r="I92" s="72">
        <v>61.912921656496508</v>
      </c>
      <c r="J92" s="72">
        <v>86.543759454836291</v>
      </c>
      <c r="K92" s="72">
        <v>0.15391958506254014</v>
      </c>
      <c r="L92" s="72">
        <v>10776.38464799</v>
      </c>
      <c r="M92" s="72">
        <v>-169.61535201000044</v>
      </c>
      <c r="N92" s="72">
        <v>-18.072058501696461</v>
      </c>
    </row>
    <row r="93" spans="1:14" ht="12.75" customHeight="1" x14ac:dyDescent="0.25">
      <c r="A93" s="71">
        <v>1123</v>
      </c>
      <c r="B93" s="70" t="s">
        <v>416</v>
      </c>
      <c r="C93" s="72">
        <v>4960</v>
      </c>
      <c r="D93" s="72">
        <v>490.41668600000003</v>
      </c>
      <c r="E93" s="72">
        <v>133.04998599999999</v>
      </c>
      <c r="F93" s="72">
        <v>606.66666499999997</v>
      </c>
      <c r="G93" s="72">
        <v>10.113848369343614</v>
      </c>
      <c r="H93" s="72">
        <v>9.379999999999999</v>
      </c>
      <c r="I93" s="72">
        <v>42.985961951713691</v>
      </c>
      <c r="J93" s="72">
        <v>84.81361907274038</v>
      </c>
      <c r="K93" s="72">
        <v>0.74384836934361487</v>
      </c>
      <c r="L93" s="72">
        <v>4600.1085146799996</v>
      </c>
      <c r="M93" s="72">
        <v>-359.89148532000007</v>
      </c>
      <c r="N93" s="72">
        <v>-38.367962187633275</v>
      </c>
    </row>
    <row r="94" spans="1:14" ht="12.75" customHeight="1" x14ac:dyDescent="0.25">
      <c r="A94" s="71">
        <v>5313</v>
      </c>
      <c r="B94" s="70" t="s">
        <v>442</v>
      </c>
      <c r="C94" s="72">
        <v>1609</v>
      </c>
      <c r="D94" s="72">
        <v>171.933348</v>
      </c>
      <c r="E94" s="72">
        <v>75.449986999999993</v>
      </c>
      <c r="F94" s="72">
        <v>189.23333299999999</v>
      </c>
      <c r="G94" s="72">
        <v>9.3582776041794986</v>
      </c>
      <c r="H94" s="72">
        <v>9.3789104303953863</v>
      </c>
      <c r="I94" s="72">
        <v>39.294530588009401</v>
      </c>
      <c r="J94" s="72">
        <v>69.352476861668904</v>
      </c>
      <c r="K94" s="72">
        <v>-1.1722395820501106E-2</v>
      </c>
      <c r="L94" s="72">
        <v>1612.5474708899999</v>
      </c>
      <c r="M94" s="72">
        <v>3.547470890000004</v>
      </c>
      <c r="N94" s="72">
        <v>0.36687786553738305</v>
      </c>
    </row>
    <row r="95" spans="1:14" ht="12.75" customHeight="1" x14ac:dyDescent="0.25">
      <c r="A95" s="71">
        <v>5310</v>
      </c>
      <c r="B95" s="70" t="s">
        <v>417</v>
      </c>
      <c r="C95" s="72">
        <v>7287</v>
      </c>
      <c r="D95" s="72">
        <v>850.56669199999999</v>
      </c>
      <c r="E95" s="72">
        <v>236.51664499999998</v>
      </c>
      <c r="F95" s="72">
        <v>441.11666400000001</v>
      </c>
      <c r="G95" s="72">
        <v>8.5672294348436591</v>
      </c>
      <c r="H95" s="72">
        <v>9.3754007132576493</v>
      </c>
      <c r="I95" s="72">
        <v>50.852494126276753</v>
      </c>
      <c r="J95" s="72">
        <v>71.487418625019444</v>
      </c>
      <c r="K95" s="72">
        <v>-0.80277056515634171</v>
      </c>
      <c r="L95" s="72">
        <v>7974.4035708500005</v>
      </c>
      <c r="M95" s="72">
        <v>687.40357084999982</v>
      </c>
      <c r="N95" s="72">
        <v>73.438876283643509</v>
      </c>
    </row>
    <row r="96" spans="1:14" ht="12.75" customHeight="1" x14ac:dyDescent="0.25">
      <c r="A96" s="71">
        <v>1117</v>
      </c>
      <c r="B96" s="70" t="s">
        <v>388</v>
      </c>
      <c r="C96" s="72">
        <v>20511</v>
      </c>
      <c r="D96" s="72">
        <v>2754.1667910000001</v>
      </c>
      <c r="E96" s="72">
        <v>896.21654799999988</v>
      </c>
      <c r="F96" s="72">
        <v>716.44999599999994</v>
      </c>
      <c r="G96" s="72">
        <v>7.4472613884625112</v>
      </c>
      <c r="H96" s="72">
        <v>9.3762109531622766</v>
      </c>
      <c r="I96" s="72">
        <v>50.087760780497774</v>
      </c>
      <c r="J96" s="72">
        <v>59.918338196552305</v>
      </c>
      <c r="K96" s="72">
        <v>-1.9227386115374885</v>
      </c>
      <c r="L96" s="72">
        <v>25823.648832609997</v>
      </c>
      <c r="M96" s="72">
        <v>5312.6488326100007</v>
      </c>
      <c r="N96" s="72">
        <v>566.91775640471906</v>
      </c>
    </row>
    <row r="97" spans="1:14" ht="12.75" customHeight="1" x14ac:dyDescent="0.25">
      <c r="A97" s="71">
        <v>5312</v>
      </c>
      <c r="B97" s="70" t="s">
        <v>443</v>
      </c>
      <c r="C97" s="72">
        <v>9671</v>
      </c>
      <c r="D97" s="72">
        <v>1077.1833790000001</v>
      </c>
      <c r="E97" s="72">
        <v>422.08329299999997</v>
      </c>
      <c r="F97" s="72">
        <v>626.54999799999996</v>
      </c>
      <c r="G97" s="72">
        <v>8.9780442109848018</v>
      </c>
      <c r="H97" s="72">
        <v>9.3790168803932126</v>
      </c>
      <c r="I97" s="72">
        <v>48.502819657255444</v>
      </c>
      <c r="J97" s="72">
        <v>68.772356842114078</v>
      </c>
      <c r="K97" s="72">
        <v>-0.39195578901519751</v>
      </c>
      <c r="L97" s="72">
        <v>10102.921094920001</v>
      </c>
      <c r="M97" s="72">
        <v>431.9210949200002</v>
      </c>
      <c r="N97" s="72">
        <v>46.102353270286024</v>
      </c>
    </row>
    <row r="98" spans="1:14" ht="12.75" customHeight="1" x14ac:dyDescent="0.25">
      <c r="A98" s="71">
        <v>5309</v>
      </c>
      <c r="B98" s="70" t="s">
        <v>420</v>
      </c>
      <c r="C98" s="72">
        <v>6798</v>
      </c>
      <c r="D98" s="72">
        <v>826.43335400000001</v>
      </c>
      <c r="E98" s="72">
        <v>66.249980999999991</v>
      </c>
      <c r="F98" s="72">
        <v>375.54999800000007</v>
      </c>
      <c r="G98" s="72">
        <v>8.2257086637381782</v>
      </c>
      <c r="H98" s="72">
        <v>9.3751998547967599</v>
      </c>
      <c r="I98" s="72">
        <v>57.178799714891305</v>
      </c>
      <c r="J98" s="72">
        <v>81.233800271331674</v>
      </c>
      <c r="K98" s="72">
        <v>-1.1442913362618219</v>
      </c>
      <c r="L98" s="72">
        <v>7747.9778604199992</v>
      </c>
      <c r="M98" s="72">
        <v>949.97786042000007</v>
      </c>
      <c r="N98" s="72">
        <v>101.27275662098563</v>
      </c>
    </row>
    <row r="99" spans="1:14" ht="12.75" customHeight="1" x14ac:dyDescent="0.25">
      <c r="A99" s="71">
        <v>5311</v>
      </c>
      <c r="B99" s="70" t="s">
        <v>421</v>
      </c>
      <c r="C99" s="72">
        <v>19123</v>
      </c>
      <c r="D99" s="72">
        <v>1906.6000690000001</v>
      </c>
      <c r="E99" s="72">
        <v>583.28327000000002</v>
      </c>
      <c r="F99" s="72">
        <v>518.34999700000003</v>
      </c>
      <c r="G99" s="72">
        <v>10.029895787232345</v>
      </c>
      <c r="H99" s="72">
        <v>9.373987726872361</v>
      </c>
      <c r="I99" s="72">
        <v>67.830320694260465</v>
      </c>
      <c r="J99" s="72">
        <v>81.951402586612417</v>
      </c>
      <c r="K99" s="72">
        <v>0.65989578723234554</v>
      </c>
      <c r="L99" s="72">
        <v>17872.44564686</v>
      </c>
      <c r="M99" s="72">
        <v>-1250.5543531400003</v>
      </c>
      <c r="N99" s="72">
        <v>-133.89425007393959</v>
      </c>
    </row>
    <row r="100" spans="1:14" ht="12.75" customHeight="1" x14ac:dyDescent="0.25">
      <c r="A100" s="71">
        <v>2005</v>
      </c>
      <c r="B100" s="70" t="s">
        <v>444</v>
      </c>
      <c r="C100" s="72">
        <v>4379</v>
      </c>
      <c r="D100" s="72">
        <v>501.63334899999995</v>
      </c>
      <c r="E100" s="72">
        <v>66.399988000000008</v>
      </c>
      <c r="F100" s="72">
        <v>276.999999</v>
      </c>
      <c r="G100" s="72">
        <v>8.7294834139904864</v>
      </c>
      <c r="H100" s="72">
        <v>9.3740009303288971</v>
      </c>
      <c r="I100" s="72">
        <v>55.2805989365174</v>
      </c>
      <c r="J100" s="72">
        <v>82.238041126385212</v>
      </c>
      <c r="K100" s="72">
        <v>-0.64051658600951444</v>
      </c>
      <c r="L100" s="72">
        <v>4702.3114802099999</v>
      </c>
      <c r="M100" s="72">
        <v>323.3114802099999</v>
      </c>
      <c r="N100" s="72">
        <v>34.493859680323027</v>
      </c>
    </row>
    <row r="101" spans="1:14" ht="12.75" customHeight="1" x14ac:dyDescent="0.25">
      <c r="A101" s="71">
        <v>9</v>
      </c>
      <c r="B101" s="70" t="s">
        <v>390</v>
      </c>
      <c r="C101" s="72">
        <v>18097</v>
      </c>
      <c r="D101" s="72">
        <v>1575.4833759999997</v>
      </c>
      <c r="E101" s="72">
        <v>171.83329799999998</v>
      </c>
      <c r="F101" s="72">
        <v>516.41666099999998</v>
      </c>
      <c r="G101" s="72">
        <v>11.486633420370666</v>
      </c>
      <c r="H101" s="72">
        <v>11.5</v>
      </c>
      <c r="I101" s="72">
        <v>69.515792759729905</v>
      </c>
      <c r="J101" s="72">
        <v>90.061074632603365</v>
      </c>
      <c r="K101" s="72">
        <v>-1.3366579629334865E-2</v>
      </c>
      <c r="L101" s="72">
        <v>18118.058823999996</v>
      </c>
      <c r="M101" s="72">
        <v>21.058824000000023</v>
      </c>
      <c r="N101" s="72">
        <v>1.8312020869565231</v>
      </c>
    </row>
    <row r="102" spans="1:14" ht="12.75" customHeight="1" x14ac:dyDescent="0.25">
      <c r="A102" s="71">
        <v>1126</v>
      </c>
      <c r="B102" s="70" t="s">
        <v>445</v>
      </c>
      <c r="C102" s="72">
        <v>9394</v>
      </c>
      <c r="D102" s="72">
        <v>716.23336500000005</v>
      </c>
      <c r="E102" s="72">
        <v>365.58330699999999</v>
      </c>
      <c r="F102" s="72">
        <v>585.99999700000001</v>
      </c>
      <c r="G102" s="72">
        <v>13.115836903241725</v>
      </c>
      <c r="H102" s="72">
        <v>13.750000000000002</v>
      </c>
      <c r="I102" s="72">
        <v>40.963734963939011</v>
      </c>
      <c r="J102" s="72">
        <v>63.153029315119056</v>
      </c>
      <c r="K102" s="72">
        <v>-0.63416309675827509</v>
      </c>
      <c r="L102" s="72">
        <v>9848.2087687500025</v>
      </c>
      <c r="M102" s="72">
        <v>454.20876875000073</v>
      </c>
      <c r="N102" s="72">
        <v>33.03336500000006</v>
      </c>
    </row>
    <row r="103" spans="1:14" ht="12.75" customHeight="1" x14ac:dyDescent="0.25">
      <c r="A103" s="71">
        <v>14</v>
      </c>
      <c r="B103" s="70" t="s">
        <v>391</v>
      </c>
      <c r="C103" s="72">
        <v>31808</v>
      </c>
      <c r="D103" s="72">
        <v>2689.9167390000007</v>
      </c>
      <c r="E103" s="72">
        <v>391.88328100000007</v>
      </c>
      <c r="F103" s="72">
        <v>1074.266652</v>
      </c>
      <c r="G103" s="72">
        <v>11.824901320858316</v>
      </c>
      <c r="H103" s="72">
        <v>11.781802411022504</v>
      </c>
      <c r="I103" s="72">
        <v>64.948571373296005</v>
      </c>
      <c r="J103" s="72">
        <v>87.588614161950787</v>
      </c>
      <c r="K103" s="72">
        <v>0.32490132085831647</v>
      </c>
      <c r="L103" s="72">
        <v>31692.067520999997</v>
      </c>
      <c r="M103" s="72">
        <v>-115.93247899999835</v>
      </c>
      <c r="N103" s="72">
        <v>-9.389189853754802</v>
      </c>
    </row>
    <row r="104" spans="1:14" ht="12.75" customHeight="1" x14ac:dyDescent="0.25">
      <c r="A104" s="71">
        <v>13</v>
      </c>
      <c r="B104" s="70" t="s">
        <v>392</v>
      </c>
      <c r="C104" s="72">
        <v>37851</v>
      </c>
      <c r="D104" s="72">
        <v>2669.7667600000004</v>
      </c>
      <c r="E104" s="72">
        <v>687.18326400000001</v>
      </c>
      <c r="F104" s="72">
        <v>1423.033316</v>
      </c>
      <c r="G104" s="72">
        <v>14.177642993802198</v>
      </c>
      <c r="H104" s="72">
        <v>13.749999999999995</v>
      </c>
      <c r="I104" s="72">
        <v>57.590158880461416</v>
      </c>
      <c r="J104" s="72">
        <v>82.003008094236463</v>
      </c>
      <c r="K104" s="72">
        <v>0.42764299380219883</v>
      </c>
      <c r="L104" s="72">
        <v>36709.292949999995</v>
      </c>
      <c r="M104" s="72">
        <v>-1141.7070499999982</v>
      </c>
      <c r="N104" s="72">
        <v>-83.033239999999921</v>
      </c>
    </row>
    <row r="105" spans="1:14" ht="12.75" customHeight="1" x14ac:dyDescent="0.25">
      <c r="A105" s="71">
        <v>1128</v>
      </c>
      <c r="B105" s="70" t="s">
        <v>446</v>
      </c>
      <c r="C105" s="72">
        <v>14195</v>
      </c>
      <c r="D105" s="72">
        <v>1275.5167100000001</v>
      </c>
      <c r="E105" s="72">
        <v>126.199967</v>
      </c>
      <c r="F105" s="72">
        <v>442.21666100000004</v>
      </c>
      <c r="G105" s="72">
        <v>11.128823235879048</v>
      </c>
      <c r="H105" s="72">
        <v>11.499999999999998</v>
      </c>
      <c r="I105" s="72">
        <v>66.941022249318848</v>
      </c>
      <c r="J105" s="72">
        <v>88.059723213451676</v>
      </c>
      <c r="K105" s="72">
        <v>-0.3711767641209508</v>
      </c>
      <c r="L105" s="72">
        <v>14668.442164999999</v>
      </c>
      <c r="M105" s="72">
        <v>473.44216499999942</v>
      </c>
      <c r="N105" s="72">
        <v>41.16888391304343</v>
      </c>
    </row>
    <row r="106" spans="1:14" ht="12.75" customHeight="1" x14ac:dyDescent="0.25">
      <c r="A106" s="71">
        <v>16</v>
      </c>
      <c r="B106" s="70" t="s">
        <v>394</v>
      </c>
      <c r="C106" s="72">
        <v>25273</v>
      </c>
      <c r="D106" s="72">
        <v>1758.483444</v>
      </c>
      <c r="E106" s="72">
        <v>864.88324199999988</v>
      </c>
      <c r="F106" s="72">
        <v>819.44998499999997</v>
      </c>
      <c r="G106" s="72">
        <v>14.372043186549329</v>
      </c>
      <c r="H106" s="72">
        <v>13.750000000000002</v>
      </c>
      <c r="I106" s="72">
        <v>53.387575908238993</v>
      </c>
      <c r="J106" s="72">
        <v>70.064027778998707</v>
      </c>
      <c r="K106" s="72">
        <v>0.62204318654932877</v>
      </c>
      <c r="L106" s="72">
        <v>24179.147355000005</v>
      </c>
      <c r="M106" s="72">
        <v>-1093.8526450000004</v>
      </c>
      <c r="N106" s="72">
        <v>-79.552919636363654</v>
      </c>
    </row>
    <row r="107" spans="1:14" ht="12.75" customHeight="1" x14ac:dyDescent="0.25">
      <c r="A107" s="71">
        <v>2</v>
      </c>
      <c r="B107" s="70" t="s">
        <v>395</v>
      </c>
      <c r="C107" s="72">
        <v>37228.74</v>
      </c>
      <c r="D107" s="72">
        <v>3183.6501190000008</v>
      </c>
      <c r="E107" s="72">
        <v>681.86656799999992</v>
      </c>
      <c r="F107" s="72">
        <v>1110.8499879999999</v>
      </c>
      <c r="G107" s="72">
        <v>11.693728458984594</v>
      </c>
      <c r="H107" s="72">
        <v>11.499999999999998</v>
      </c>
      <c r="I107" s="72">
        <v>65.053119082195451</v>
      </c>
      <c r="J107" s="72">
        <v>83.747710878077527</v>
      </c>
      <c r="K107" s="72">
        <v>0.19372845898459445</v>
      </c>
      <c r="L107" s="72">
        <v>36611.976368500007</v>
      </c>
      <c r="M107" s="72">
        <v>-616.76363149999963</v>
      </c>
      <c r="N107" s="72">
        <v>-53.631620130434769</v>
      </c>
    </row>
    <row r="108" spans="1:14" ht="12.75" customHeight="1" x14ac:dyDescent="0.25">
      <c r="A108" s="71">
        <v>5</v>
      </c>
      <c r="B108" s="70" t="s">
        <v>396</v>
      </c>
      <c r="C108" s="72">
        <v>2692</v>
      </c>
      <c r="D108" s="72">
        <v>232.16667200000001</v>
      </c>
      <c r="E108" s="72">
        <v>18.116663000000003</v>
      </c>
      <c r="F108" s="72">
        <v>52.999998999999995</v>
      </c>
      <c r="G108" s="72">
        <v>11.595118183026718</v>
      </c>
      <c r="H108" s="72">
        <v>11.5</v>
      </c>
      <c r="I108" s="72">
        <v>77.184246636427162</v>
      </c>
      <c r="J108" s="72">
        <v>93.528782681865124</v>
      </c>
      <c r="K108" s="72">
        <v>9.5118183026718275E-2</v>
      </c>
      <c r="L108" s="72">
        <v>2669.9167280000001</v>
      </c>
      <c r="M108" s="72">
        <v>-22.083271999999997</v>
      </c>
      <c r="N108" s="72">
        <v>-1.9202845217391302</v>
      </c>
    </row>
    <row r="109" spans="1:14" ht="12.75" customHeight="1" x14ac:dyDescent="0.25">
      <c r="A109" s="71">
        <v>61</v>
      </c>
      <c r="B109" s="70" t="s">
        <v>424</v>
      </c>
      <c r="C109" s="72">
        <v>27224</v>
      </c>
      <c r="D109" s="72">
        <v>1875.1334049999998</v>
      </c>
      <c r="E109" s="72">
        <v>1209.366608</v>
      </c>
      <c r="F109" s="72">
        <v>588.38332300000002</v>
      </c>
      <c r="G109" s="72">
        <v>14.518433689788594</v>
      </c>
      <c r="H109" s="72">
        <v>13.75</v>
      </c>
      <c r="I109" s="72">
        <v>53.90662026246131</v>
      </c>
      <c r="J109" s="72">
        <v>64.189569277109413</v>
      </c>
      <c r="K109" s="72">
        <v>0.76843368978859417</v>
      </c>
      <c r="L109" s="72">
        <v>25783.08431875</v>
      </c>
      <c r="M109" s="72">
        <v>-1440.9156812500012</v>
      </c>
      <c r="N109" s="72">
        <v>-104.79386772727281</v>
      </c>
    </row>
    <row r="110" spans="1:14" ht="12.75" customHeight="1" x14ac:dyDescent="0.25">
      <c r="A110" s="71">
        <v>62</v>
      </c>
      <c r="B110" s="70" t="s">
        <v>397</v>
      </c>
      <c r="C110" s="72">
        <v>28920</v>
      </c>
      <c r="D110" s="72">
        <v>2247.2667529999999</v>
      </c>
      <c r="E110" s="72">
        <v>582.89993000000004</v>
      </c>
      <c r="F110" s="72">
        <v>791.69998999999996</v>
      </c>
      <c r="G110" s="72">
        <v>12.868966250398669</v>
      </c>
      <c r="H110" s="72">
        <v>11.5</v>
      </c>
      <c r="I110" s="72">
        <v>69.433329153962688</v>
      </c>
      <c r="J110" s="72">
        <v>88.856342761773561</v>
      </c>
      <c r="K110" s="72">
        <v>1.3689662503986688</v>
      </c>
      <c r="L110" s="72">
        <v>25843.5676595</v>
      </c>
      <c r="M110" s="72">
        <v>-3076.4323405000009</v>
      </c>
      <c r="N110" s="72">
        <v>-267.51585569565219</v>
      </c>
    </row>
    <row r="111" spans="1:14" ht="12.75" customHeight="1" x14ac:dyDescent="0.25">
      <c r="A111" s="71">
        <v>1116</v>
      </c>
      <c r="B111" s="70" t="s">
        <v>398</v>
      </c>
      <c r="C111" s="72">
        <v>10664.62</v>
      </c>
      <c r="D111" s="72">
        <v>887.18335900000011</v>
      </c>
      <c r="E111" s="72">
        <v>169.44997800000002</v>
      </c>
      <c r="F111" s="72">
        <v>565.51666399999999</v>
      </c>
      <c r="G111" s="72">
        <v>12.020761989968749</v>
      </c>
      <c r="H111" s="72">
        <v>12.237798455482526</v>
      </c>
      <c r="I111" s="72">
        <v>53.829023782224802</v>
      </c>
      <c r="J111" s="72">
        <v>82.633546209339826</v>
      </c>
      <c r="K111" s="72">
        <v>0.52076198996874834</v>
      </c>
      <c r="L111" s="72">
        <v>10857.171140500001</v>
      </c>
      <c r="M111" s="72">
        <v>192.55114050000026</v>
      </c>
      <c r="N111" s="72">
        <v>13.995849118577093</v>
      </c>
    </row>
    <row r="112" spans="1:14" ht="12.75" customHeight="1" x14ac:dyDescent="0.25">
      <c r="A112" s="71">
        <v>1125</v>
      </c>
      <c r="B112" s="70" t="s">
        <v>447</v>
      </c>
      <c r="C112" s="72">
        <v>13281.87</v>
      </c>
      <c r="D112" s="72">
        <v>915.06671600000004</v>
      </c>
      <c r="E112" s="72">
        <v>476.89995999999996</v>
      </c>
      <c r="F112" s="72">
        <v>410.73332500000004</v>
      </c>
      <c r="G112" s="72">
        <v>14.514646602007979</v>
      </c>
      <c r="H112" s="72">
        <v>13.750000000000002</v>
      </c>
      <c r="I112" s="72">
        <v>53.583745560858844</v>
      </c>
      <c r="J112" s="72">
        <v>69.394921473705637</v>
      </c>
      <c r="K112" s="72">
        <v>0.76464660200797885</v>
      </c>
      <c r="L112" s="72">
        <v>12582.167345000002</v>
      </c>
      <c r="M112" s="72">
        <v>-699.70265499999948</v>
      </c>
      <c r="N112" s="72">
        <v>-50.887465818181788</v>
      </c>
    </row>
    <row r="113" spans="1:14" ht="12.75" customHeight="1" x14ac:dyDescent="0.25">
      <c r="A113" s="71">
        <v>1127</v>
      </c>
      <c r="B113" s="70" t="s">
        <v>448</v>
      </c>
      <c r="C113" s="72">
        <v>13481</v>
      </c>
      <c r="D113" s="72">
        <v>1034.8000619999998</v>
      </c>
      <c r="E113" s="72">
        <v>478.81661199999996</v>
      </c>
      <c r="F113" s="72">
        <v>262.48332900000003</v>
      </c>
      <c r="G113" s="72">
        <v>13.027637410404409</v>
      </c>
      <c r="H113" s="72">
        <v>11.95226130117878</v>
      </c>
      <c r="I113" s="72">
        <v>63.669811598091293</v>
      </c>
      <c r="J113" s="72">
        <v>74.711090666020382</v>
      </c>
      <c r="K113" s="72">
        <v>1.5276374104044088</v>
      </c>
      <c r="L113" s="72">
        <v>12368.200735500001</v>
      </c>
      <c r="M113" s="72">
        <v>-1112.7992644999997</v>
      </c>
      <c r="N113" s="72">
        <v>-96.039463691699567</v>
      </c>
    </row>
    <row r="114" spans="1:14" ht="12.75" customHeight="1" x14ac:dyDescent="0.25">
      <c r="A114" s="71">
        <v>1114</v>
      </c>
      <c r="B114" s="70" t="s">
        <v>400</v>
      </c>
      <c r="C114" s="72">
        <v>2885</v>
      </c>
      <c r="D114" s="72">
        <v>226.65001100000001</v>
      </c>
      <c r="E114" s="72">
        <v>38.299993000000001</v>
      </c>
      <c r="F114" s="72">
        <v>136.29999799999999</v>
      </c>
      <c r="G114" s="72">
        <v>12.728876505547579</v>
      </c>
      <c r="H114" s="72">
        <v>11.5</v>
      </c>
      <c r="I114" s="72">
        <v>62.522009701071418</v>
      </c>
      <c r="J114" s="72">
        <v>94.685624225640225</v>
      </c>
      <c r="K114" s="72">
        <v>1.2288765055475779</v>
      </c>
      <c r="L114" s="72">
        <v>2606.4751265</v>
      </c>
      <c r="M114" s="72">
        <v>-278.52487350000007</v>
      </c>
      <c r="N114" s="72">
        <v>-24.219554217391305</v>
      </c>
    </row>
    <row r="115" spans="1:14" ht="12.75" customHeight="1" x14ac:dyDescent="0.25">
      <c r="A115" s="71">
        <v>1999</v>
      </c>
      <c r="B115" s="70" t="s">
        <v>449</v>
      </c>
      <c r="C115" s="72">
        <v>18944</v>
      </c>
      <c r="D115" s="72">
        <v>1305.1167519999999</v>
      </c>
      <c r="E115" s="72">
        <v>603.316596</v>
      </c>
      <c r="F115" s="72">
        <v>550.49998900000003</v>
      </c>
      <c r="G115" s="72">
        <v>14.515176493573962</v>
      </c>
      <c r="H115" s="72">
        <v>13.750000000000002</v>
      </c>
      <c r="I115" s="72">
        <v>56.030207644859075</v>
      </c>
      <c r="J115" s="72">
        <v>72.192484789480702</v>
      </c>
      <c r="K115" s="72">
        <v>0.76517649357396289</v>
      </c>
      <c r="L115" s="72">
        <v>17945.355340000002</v>
      </c>
      <c r="M115" s="72">
        <v>-998.64465999999959</v>
      </c>
      <c r="N115" s="72">
        <v>-72.62870254545453</v>
      </c>
    </row>
    <row r="116" spans="1:14" ht="12.75" customHeight="1" x14ac:dyDescent="0.25">
      <c r="A116" s="71">
        <v>2000</v>
      </c>
      <c r="B116" s="70" t="s">
        <v>401</v>
      </c>
      <c r="C116" s="72">
        <v>36228</v>
      </c>
      <c r="D116" s="72">
        <v>3270.7334409999999</v>
      </c>
      <c r="E116" s="72">
        <v>643.09991200000002</v>
      </c>
      <c r="F116" s="72">
        <v>1183.183321</v>
      </c>
      <c r="G116" s="72">
        <v>11.076414710494898</v>
      </c>
      <c r="H116" s="72">
        <v>11.500000000000002</v>
      </c>
      <c r="I116" s="72">
        <v>61.805975355244342</v>
      </c>
      <c r="J116" s="72">
        <v>80.490419117176629</v>
      </c>
      <c r="K116" s="72">
        <v>-0.4235852895051016</v>
      </c>
      <c r="L116" s="72">
        <v>37613.434571500002</v>
      </c>
      <c r="M116" s="72">
        <v>1385.4345714999997</v>
      </c>
      <c r="N116" s="72">
        <v>120.47257143478269</v>
      </c>
    </row>
    <row r="117" spans="1:14" ht="12.75" customHeight="1" x14ac:dyDescent="0.25">
      <c r="A117" s="71">
        <v>2002</v>
      </c>
      <c r="B117" s="70" t="s">
        <v>402</v>
      </c>
      <c r="C117" s="72">
        <v>32234.12</v>
      </c>
      <c r="D117" s="72">
        <v>2180.6334340000003</v>
      </c>
      <c r="E117" s="72">
        <v>694.69992100000002</v>
      </c>
      <c r="F117" s="72">
        <v>881.73331499999995</v>
      </c>
      <c r="G117" s="72">
        <v>14.781998431011857</v>
      </c>
      <c r="H117" s="72">
        <v>13.750000000000002</v>
      </c>
      <c r="I117" s="72">
        <v>62.397073095281414</v>
      </c>
      <c r="J117" s="72">
        <v>81.531403383748369</v>
      </c>
      <c r="K117" s="72">
        <v>1.0319984310118571</v>
      </c>
      <c r="L117" s="72">
        <v>29983.709717500005</v>
      </c>
      <c r="M117" s="72">
        <v>-2250.4102824999995</v>
      </c>
      <c r="N117" s="72">
        <v>-163.6662023636363</v>
      </c>
    </row>
    <row r="118" spans="1:14" ht="12.75" customHeight="1" x14ac:dyDescent="0.25">
      <c r="A118" s="71">
        <v>2003</v>
      </c>
      <c r="B118" s="70" t="s">
        <v>403</v>
      </c>
      <c r="C118" s="72">
        <v>42386</v>
      </c>
      <c r="D118" s="72">
        <v>3587.8334510000004</v>
      </c>
      <c r="E118" s="72">
        <v>926.56657299999995</v>
      </c>
      <c r="F118" s="72">
        <v>958.94998099999998</v>
      </c>
      <c r="G118" s="72">
        <v>11.813814821361394</v>
      </c>
      <c r="H118" s="72">
        <v>11.499999999999998</v>
      </c>
      <c r="I118" s="72">
        <v>67.339730273152753</v>
      </c>
      <c r="J118" s="72">
        <v>81.638273992641857</v>
      </c>
      <c r="K118" s="72">
        <v>0.3138148213613931</v>
      </c>
      <c r="L118" s="72">
        <v>41260.084686499998</v>
      </c>
      <c r="M118" s="72">
        <v>-1125.9153135000017</v>
      </c>
      <c r="N118" s="72">
        <v>-97.905679434782826</v>
      </c>
    </row>
    <row r="119" spans="1:14" ht="12.75" customHeight="1" x14ac:dyDescent="0.25">
      <c r="A119" s="71">
        <v>2001</v>
      </c>
      <c r="B119" s="70" t="s">
        <v>404</v>
      </c>
      <c r="C119" s="72">
        <v>784</v>
      </c>
      <c r="D119" s="72">
        <v>73.950006999999999</v>
      </c>
      <c r="E119" s="72">
        <v>14.199993999999998</v>
      </c>
      <c r="F119" s="72">
        <v>1.3333330000000001</v>
      </c>
      <c r="G119" s="72">
        <v>10.601756941010162</v>
      </c>
      <c r="H119" s="72">
        <v>13.750000000000002</v>
      </c>
      <c r="I119" s="72">
        <v>63.719331015327555</v>
      </c>
      <c r="J119" s="72">
        <v>64.683132342132652</v>
      </c>
      <c r="K119" s="72">
        <v>-3.1482430589898378</v>
      </c>
      <c r="L119" s="72">
        <v>1016.8125962500001</v>
      </c>
      <c r="M119" s="72">
        <v>232.81259625000007</v>
      </c>
      <c r="N119" s="72">
        <v>16.931825181818184</v>
      </c>
    </row>
    <row r="120" spans="1:14" ht="12.75" customHeight="1" x14ac:dyDescent="0.25">
      <c r="A120" s="71">
        <v>0</v>
      </c>
      <c r="B120" s="70" t="s">
        <v>337</v>
      </c>
      <c r="C120" s="72">
        <v>0</v>
      </c>
      <c r="D120" s="72">
        <v>0</v>
      </c>
      <c r="E120" s="72">
        <v>79.599999999999994</v>
      </c>
      <c r="F120" s="72">
        <v>240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0</v>
      </c>
      <c r="M120" s="72">
        <v>0</v>
      </c>
      <c r="N120" s="72">
        <v>0</v>
      </c>
    </row>
    <row r="121" spans="1:14" ht="12.75" customHeight="1" x14ac:dyDescent="0.25">
      <c r="B121" s="70" t="s">
        <v>345</v>
      </c>
      <c r="C121" s="72">
        <v>504762.35</v>
      </c>
      <c r="D121" s="72">
        <v>43267.768372999999</v>
      </c>
      <c r="E121" s="72">
        <v>12709.881926000002</v>
      </c>
      <c r="F121" s="72">
        <v>17774.149801000003</v>
      </c>
      <c r="G121" s="72">
        <v>11.666013038818576</v>
      </c>
      <c r="H121" s="72">
        <v>11.573738437704149</v>
      </c>
      <c r="I121" s="72">
        <v>58.812457384643501</v>
      </c>
      <c r="J121" s="72">
        <v>77.48615919001611</v>
      </c>
      <c r="K121" s="72">
        <v>9.2274601114427243E-2</v>
      </c>
      <c r="L121" s="72">
        <v>500769.83393226995</v>
      </c>
      <c r="M121" s="72">
        <v>-3992.5160677300005</v>
      </c>
      <c r="N121" s="72">
        <v>-107.47763226700414</v>
      </c>
    </row>
    <row r="122" spans="1:14" ht="12.75" customHeight="1" x14ac:dyDescent="0.25">
      <c r="B122" s="70" t="s">
        <v>369</v>
      </c>
      <c r="C122" s="72">
        <v>1066323.4099999999</v>
      </c>
      <c r="D122" s="72">
        <v>137727.16969900002</v>
      </c>
      <c r="E122" s="72">
        <v>26416.580856</v>
      </c>
      <c r="F122" s="72">
        <v>50613.016078000001</v>
      </c>
      <c r="G122" s="72">
        <v>7.7422879765149366</v>
      </c>
      <c r="H122" s="72">
        <v>8.2825417838347732</v>
      </c>
      <c r="I122" s="72">
        <v>61.50783995109154</v>
      </c>
      <c r="J122" s="72">
        <v>80.103682675451878</v>
      </c>
      <c r="K122" s="72">
        <v>-0.54025380731983663</v>
      </c>
      <c r="L122" s="72">
        <v>1140731.0378012701</v>
      </c>
      <c r="M122" s="72">
        <v>74407.627801269991</v>
      </c>
      <c r="N122" s="72">
        <v>5439.268609557912</v>
      </c>
    </row>
    <row r="123" spans="1:14" ht="12.75" customHeight="1" x14ac:dyDescent="0.25">
      <c r="B123" s="70" t="s">
        <v>370</v>
      </c>
      <c r="C123" s="72">
        <v>1066323.4099999999</v>
      </c>
      <c r="D123" s="72">
        <v>137727.16969900002</v>
      </c>
      <c r="E123" s="72">
        <v>26416.580856</v>
      </c>
      <c r="F123" s="72">
        <v>50613.016078000001</v>
      </c>
      <c r="G123" s="72">
        <v>7.7422879765149366</v>
      </c>
      <c r="H123" s="72">
        <v>8.2825417838347732</v>
      </c>
      <c r="I123" s="72">
        <v>61.50783995109154</v>
      </c>
      <c r="J123" s="72">
        <v>80.103682675451878</v>
      </c>
      <c r="K123" s="72">
        <v>-0.54025380731983663</v>
      </c>
      <c r="L123" s="72">
        <v>1140731.0378012701</v>
      </c>
      <c r="M123" s="72">
        <v>74407.627801269991</v>
      </c>
      <c r="N123" s="72">
        <v>5439.268609557912</v>
      </c>
    </row>
    <row r="124" spans="1:14" ht="12.75" customHeight="1" x14ac:dyDescent="0.25">
      <c r="A124" s="70" t="s">
        <v>371</v>
      </c>
      <c r="B124" s="73">
        <v>45533</v>
      </c>
      <c r="C124" s="70" t="s">
        <v>372</v>
      </c>
    </row>
    <row r="128" spans="1:14" ht="12.75" customHeight="1" x14ac:dyDescent="0.25">
      <c r="A128" s="42" t="s">
        <v>451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ht="12.75" customHeight="1" x14ac:dyDescent="0.25">
      <c r="A129" s="43">
        <v>1000</v>
      </c>
      <c r="B129" s="42" t="s">
        <v>407</v>
      </c>
      <c r="C129" s="44">
        <v>19092.41</v>
      </c>
      <c r="D129" s="44">
        <v>4005.9000660000006</v>
      </c>
      <c r="E129" s="44">
        <v>586.06662399999982</v>
      </c>
      <c r="F129" s="44">
        <v>1595.6666549999998</v>
      </c>
      <c r="G129" s="44">
        <v>4.7660724644747035</v>
      </c>
      <c r="H129" s="44">
        <v>4.4999999999999982</v>
      </c>
      <c r="I129" s="44">
        <v>67.149744783969396</v>
      </c>
      <c r="J129" s="44">
        <v>86.278258433891594</v>
      </c>
      <c r="K129" s="44">
        <v>0.26607246447470345</v>
      </c>
      <c r="L129" s="44">
        <v>18026.550296999998</v>
      </c>
      <c r="M129" s="44">
        <v>-1065.8597030000003</v>
      </c>
      <c r="N129" s="44">
        <v>-236.85771177777784</v>
      </c>
    </row>
    <row r="130" spans="1:14" ht="12.75" customHeight="1" x14ac:dyDescent="0.25">
      <c r="A130" s="43">
        <v>1001</v>
      </c>
      <c r="B130" s="42" t="s">
        <v>408</v>
      </c>
      <c r="C130" s="44">
        <v>14854.91</v>
      </c>
      <c r="D130" s="44">
        <v>3354.333403000001</v>
      </c>
      <c r="E130" s="44">
        <v>1156.983289</v>
      </c>
      <c r="F130" s="44">
        <v>657.19998699999996</v>
      </c>
      <c r="G130" s="44">
        <v>4.4285728981842638</v>
      </c>
      <c r="H130" s="44">
        <v>4.4999999999999991</v>
      </c>
      <c r="I130" s="44">
        <v>63.869216556521913</v>
      </c>
      <c r="J130" s="44">
        <v>73.173561854762681</v>
      </c>
      <c r="K130" s="44">
        <v>-7.1427101815735916E-2</v>
      </c>
      <c r="L130" s="44">
        <v>15094.500313500001</v>
      </c>
      <c r="M130" s="44">
        <v>239.59031349999938</v>
      </c>
      <c r="N130" s="44">
        <v>53.242291888888751</v>
      </c>
    </row>
    <row r="131" spans="1:14" ht="12.75" customHeight="1" x14ac:dyDescent="0.25">
      <c r="A131" s="43">
        <v>1002</v>
      </c>
      <c r="B131" s="42" t="s">
        <v>409</v>
      </c>
      <c r="C131" s="44">
        <v>9952</v>
      </c>
      <c r="D131" s="44">
        <v>2184.8833870000003</v>
      </c>
      <c r="E131" s="44">
        <v>547.78329699999995</v>
      </c>
      <c r="F131" s="44">
        <v>657.39999</v>
      </c>
      <c r="G131" s="44">
        <v>4.5549341714135148</v>
      </c>
      <c r="H131" s="44">
        <v>4.5</v>
      </c>
      <c r="I131" s="44">
        <v>65.23634393409921</v>
      </c>
      <c r="J131" s="44">
        <v>80.930307664809291</v>
      </c>
      <c r="K131" s="44">
        <v>5.4934171413514719E-2</v>
      </c>
      <c r="L131" s="44">
        <v>9831.9752415000003</v>
      </c>
      <c r="M131" s="44">
        <v>-120.02475849999981</v>
      </c>
      <c r="N131" s="44">
        <v>-26.672168555555519</v>
      </c>
    </row>
    <row r="132" spans="1:14" ht="12.75" customHeight="1" x14ac:dyDescent="0.25">
      <c r="A132" s="43">
        <v>0</v>
      </c>
      <c r="B132" s="42" t="s">
        <v>337</v>
      </c>
      <c r="C132" s="44">
        <v>2</v>
      </c>
      <c r="D132" s="44">
        <v>40.216670000000001</v>
      </c>
      <c r="E132" s="44">
        <v>0</v>
      </c>
      <c r="F132" s="44">
        <v>3855.8833329999998</v>
      </c>
      <c r="G132" s="44">
        <v>4.9730621655149472E-2</v>
      </c>
      <c r="H132" s="44">
        <v>1</v>
      </c>
      <c r="I132" s="44">
        <v>0</v>
      </c>
      <c r="J132" s="44">
        <v>0</v>
      </c>
      <c r="K132" s="44">
        <v>-0.95026937834485059</v>
      </c>
      <c r="L132" s="44">
        <v>40.216670000000001</v>
      </c>
      <c r="M132" s="44">
        <v>38.216670000000001</v>
      </c>
      <c r="N132" s="44">
        <v>38.216670000000001</v>
      </c>
    </row>
    <row r="133" spans="1:14" ht="12.75" customHeight="1" x14ac:dyDescent="0.25">
      <c r="A133" s="43">
        <v>10033</v>
      </c>
      <c r="B133" s="42" t="s">
        <v>378</v>
      </c>
      <c r="C133" s="44">
        <v>20830</v>
      </c>
      <c r="D133" s="44">
        <v>843.10004600000002</v>
      </c>
      <c r="E133" s="44">
        <v>464.21662699999996</v>
      </c>
      <c r="F133" s="44">
        <v>449.09999600000003</v>
      </c>
      <c r="G133" s="44">
        <v>24.706439169142214</v>
      </c>
      <c r="H133" s="44">
        <v>54</v>
      </c>
      <c r="I133" s="44">
        <v>21.961801407883389</v>
      </c>
      <c r="J133" s="44">
        <v>29.506297036321868</v>
      </c>
      <c r="K133" s="44">
        <v>-29.293560830857786</v>
      </c>
      <c r="L133" s="44">
        <v>45527.402483999998</v>
      </c>
      <c r="M133" s="44">
        <v>24697.402483999998</v>
      </c>
      <c r="N133" s="44">
        <v>457.3593052592592</v>
      </c>
    </row>
    <row r="134" spans="1:14" ht="12.75" customHeight="1" x14ac:dyDescent="0.25">
      <c r="A134" s="42"/>
      <c r="B134" s="42" t="s">
        <v>345</v>
      </c>
      <c r="C134" s="44">
        <v>64731.32</v>
      </c>
      <c r="D134" s="44">
        <v>10428.433572000002</v>
      </c>
      <c r="E134" s="44">
        <v>2755.049837</v>
      </c>
      <c r="F134" s="44">
        <v>7215.2499609999986</v>
      </c>
      <c r="G134" s="44">
        <v>6.2071949303873826</v>
      </c>
      <c r="H134" s="44">
        <v>8.4883932370893156</v>
      </c>
      <c r="I134" s="44">
        <v>49.28427281851588</v>
      </c>
      <c r="J134" s="44">
        <v>74.792495941593657</v>
      </c>
      <c r="K134" s="44">
        <v>-2.281198306701933</v>
      </c>
      <c r="L134" s="44">
        <v>88520.645005999992</v>
      </c>
      <c r="M134" s="44">
        <v>23789.325005999999</v>
      </c>
      <c r="N134" s="44">
        <v>285.2883868148146</v>
      </c>
    </row>
    <row r="135" spans="1:14" ht="12.75" customHeight="1" x14ac:dyDescent="0.25">
      <c r="A135" s="42" t="s">
        <v>452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ht="12.75" customHeight="1" x14ac:dyDescent="0.25">
      <c r="A136" s="43">
        <v>101</v>
      </c>
      <c r="B136" s="42" t="s">
        <v>322</v>
      </c>
      <c r="C136" s="44">
        <v>7512</v>
      </c>
      <c r="D136" s="44">
        <v>886.68334599999991</v>
      </c>
      <c r="E136" s="44">
        <v>217.81665199999995</v>
      </c>
      <c r="F136" s="44">
        <v>87.449994000000004</v>
      </c>
      <c r="G136" s="44">
        <v>8.4720210815823762</v>
      </c>
      <c r="H136" s="44">
        <v>9.9999999999999982</v>
      </c>
      <c r="I136" s="44">
        <v>63.022778224071686</v>
      </c>
      <c r="J136" s="44">
        <v>68.012675541897138</v>
      </c>
      <c r="K136" s="44">
        <v>-1.5279789184176229</v>
      </c>
      <c r="L136" s="44">
        <v>8866.833459999998</v>
      </c>
      <c r="M136" s="44">
        <v>1354.8334599999998</v>
      </c>
      <c r="N136" s="44">
        <v>135.48334599999998</v>
      </c>
    </row>
    <row r="137" spans="1:14" ht="12.75" customHeight="1" x14ac:dyDescent="0.25">
      <c r="A137" s="43">
        <v>102</v>
      </c>
      <c r="B137" s="42" t="s">
        <v>347</v>
      </c>
      <c r="C137" s="44">
        <v>1073</v>
      </c>
      <c r="D137" s="44">
        <v>219.43333900000002</v>
      </c>
      <c r="E137" s="44">
        <v>16.983329000000001</v>
      </c>
      <c r="F137" s="44">
        <v>25.133331999999999</v>
      </c>
      <c r="G137" s="44">
        <v>4.8898677151332954</v>
      </c>
      <c r="H137" s="44">
        <v>5</v>
      </c>
      <c r="I137" s="44">
        <v>82.049321353469693</v>
      </c>
      <c r="J137" s="44">
        <v>90.77194168052479</v>
      </c>
      <c r="K137" s="44">
        <v>-0.11013228486670414</v>
      </c>
      <c r="L137" s="44">
        <v>1097.1666950000001</v>
      </c>
      <c r="M137" s="44">
        <v>24.166695000000182</v>
      </c>
      <c r="N137" s="44">
        <v>4.833339000000036</v>
      </c>
    </row>
    <row r="138" spans="1:14" ht="12.75" customHeight="1" x14ac:dyDescent="0.25">
      <c r="A138" s="43">
        <v>103</v>
      </c>
      <c r="B138" s="42" t="s">
        <v>323</v>
      </c>
      <c r="C138" s="44">
        <v>3709</v>
      </c>
      <c r="D138" s="44">
        <v>492.01667699999996</v>
      </c>
      <c r="E138" s="44">
        <v>90.983321000000018</v>
      </c>
      <c r="F138" s="44">
        <v>160.99999300000002</v>
      </c>
      <c r="G138" s="44">
        <v>7.5383623632741212</v>
      </c>
      <c r="H138" s="44">
        <v>11</v>
      </c>
      <c r="I138" s="44">
        <v>45.320137400622386</v>
      </c>
      <c r="J138" s="44">
        <v>57.835646541772078</v>
      </c>
      <c r="K138" s="44">
        <v>-3.4616376367258783</v>
      </c>
      <c r="L138" s="44">
        <v>5412.1834470000003</v>
      </c>
      <c r="M138" s="44">
        <v>1703.1834469999999</v>
      </c>
      <c r="N138" s="44">
        <v>154.8348588181818</v>
      </c>
    </row>
    <row r="139" spans="1:14" ht="12.75" customHeight="1" x14ac:dyDescent="0.25">
      <c r="A139" s="43">
        <v>104</v>
      </c>
      <c r="B139" s="42" t="s">
        <v>324</v>
      </c>
      <c r="C139" s="44">
        <v>7322</v>
      </c>
      <c r="D139" s="44">
        <v>1751.6166890000002</v>
      </c>
      <c r="E139" s="44">
        <v>270.8999839999999</v>
      </c>
      <c r="F139" s="44">
        <v>425.78332299999994</v>
      </c>
      <c r="G139" s="44">
        <v>4.1801382950856318</v>
      </c>
      <c r="H139" s="44">
        <v>4.9999999999999991</v>
      </c>
      <c r="I139" s="44">
        <v>59.812931519524334</v>
      </c>
      <c r="J139" s="44">
        <v>72.404841925374669</v>
      </c>
      <c r="K139" s="44">
        <v>-0.81986170491436838</v>
      </c>
      <c r="L139" s="44">
        <v>8758.0834449999984</v>
      </c>
      <c r="M139" s="44">
        <v>1436.083445</v>
      </c>
      <c r="N139" s="44">
        <v>287.21668900000003</v>
      </c>
    </row>
    <row r="140" spans="1:14" ht="12.75" customHeight="1" x14ac:dyDescent="0.25">
      <c r="A140" s="43">
        <v>106</v>
      </c>
      <c r="B140" s="42" t="s">
        <v>325</v>
      </c>
      <c r="C140" s="44">
        <v>1051</v>
      </c>
      <c r="D140" s="44">
        <v>103.86666700000002</v>
      </c>
      <c r="E140" s="44">
        <v>0</v>
      </c>
      <c r="F140" s="44">
        <v>31.916665999999999</v>
      </c>
      <c r="G140" s="44">
        <v>10.118741944419954</v>
      </c>
      <c r="H140" s="44">
        <v>11</v>
      </c>
      <c r="I140" s="44">
        <v>70.366113744942879</v>
      </c>
      <c r="J140" s="44">
        <v>91.98856313109053</v>
      </c>
      <c r="K140" s="44">
        <v>-0.88125805558004688</v>
      </c>
      <c r="L140" s="44">
        <v>1142.5333370000001</v>
      </c>
      <c r="M140" s="44">
        <v>91.533337000000031</v>
      </c>
      <c r="N140" s="44">
        <v>8.3212124545454564</v>
      </c>
    </row>
    <row r="141" spans="1:14" ht="12.75" customHeight="1" x14ac:dyDescent="0.25">
      <c r="A141" s="43">
        <v>109</v>
      </c>
      <c r="B141" s="42" t="s">
        <v>326</v>
      </c>
      <c r="C141" s="44">
        <v>5794</v>
      </c>
      <c r="D141" s="44">
        <v>1456.9333629999999</v>
      </c>
      <c r="E141" s="44">
        <v>242.69997599999999</v>
      </c>
      <c r="F141" s="44">
        <v>423.96665299999995</v>
      </c>
      <c r="G141" s="44">
        <v>3.9768462629405792</v>
      </c>
      <c r="H141" s="44">
        <v>4.9999999999999991</v>
      </c>
      <c r="I141" s="44">
        <v>54.567715406169611</v>
      </c>
      <c r="J141" s="44">
        <v>68.179411018249041</v>
      </c>
      <c r="K141" s="44">
        <v>-1.0231537370594208</v>
      </c>
      <c r="L141" s="44">
        <v>7284.6668149999996</v>
      </c>
      <c r="M141" s="44">
        <v>1490.6668149999998</v>
      </c>
      <c r="N141" s="44">
        <v>298.13336300000009</v>
      </c>
    </row>
    <row r="142" spans="1:14" ht="12.75" customHeight="1" x14ac:dyDescent="0.25">
      <c r="A142" s="43">
        <v>110</v>
      </c>
      <c r="B142" s="42" t="s">
        <v>327</v>
      </c>
      <c r="C142" s="44">
        <v>10379</v>
      </c>
      <c r="D142" s="44">
        <v>1302.6333569999999</v>
      </c>
      <c r="E142" s="44">
        <v>450.09998400000006</v>
      </c>
      <c r="F142" s="44">
        <v>236.38332099999997</v>
      </c>
      <c r="G142" s="44">
        <v>7.9677062960395233</v>
      </c>
      <c r="H142" s="44">
        <v>10</v>
      </c>
      <c r="I142" s="44">
        <v>52.178940523097388</v>
      </c>
      <c r="J142" s="44">
        <v>59.216081289800741</v>
      </c>
      <c r="K142" s="44">
        <v>-2.0322937039604767</v>
      </c>
      <c r="L142" s="44">
        <v>13026.333570000001</v>
      </c>
      <c r="M142" s="44">
        <v>2647.3335700000002</v>
      </c>
      <c r="N142" s="44">
        <v>264.73335700000001</v>
      </c>
    </row>
    <row r="143" spans="1:14" ht="12.75" customHeight="1" x14ac:dyDescent="0.25">
      <c r="A143" s="43">
        <v>111</v>
      </c>
      <c r="B143" s="42" t="s">
        <v>351</v>
      </c>
      <c r="C143" s="44">
        <v>2150</v>
      </c>
      <c r="D143" s="44">
        <v>432.38333599999999</v>
      </c>
      <c r="E143" s="44">
        <v>6.333330000000001</v>
      </c>
      <c r="F143" s="44">
        <v>5.0166659999999998</v>
      </c>
      <c r="G143" s="44">
        <v>4.9724395484103487</v>
      </c>
      <c r="H143" s="44">
        <v>6</v>
      </c>
      <c r="I143" s="44">
        <v>80.754206973420096</v>
      </c>
      <c r="J143" s="44">
        <v>81.677620456145007</v>
      </c>
      <c r="K143" s="44">
        <v>-1.0275604515896515</v>
      </c>
      <c r="L143" s="44">
        <v>2594.3000159999997</v>
      </c>
      <c r="M143" s="44">
        <v>444.30001599999991</v>
      </c>
      <c r="N143" s="44">
        <v>74.050002666666657</v>
      </c>
    </row>
    <row r="144" spans="1:14" ht="12.75" customHeight="1" x14ac:dyDescent="0.25">
      <c r="A144" s="43">
        <v>112</v>
      </c>
      <c r="B144" s="42" t="s">
        <v>328</v>
      </c>
      <c r="C144" s="44">
        <v>5862</v>
      </c>
      <c r="D144" s="44">
        <v>1296.3166719999999</v>
      </c>
      <c r="E144" s="44">
        <v>15.183327000000002</v>
      </c>
      <c r="F144" s="44">
        <v>9.7333320000000008</v>
      </c>
      <c r="G144" s="44">
        <v>4.5220432064303502</v>
      </c>
      <c r="H144" s="44">
        <v>4</v>
      </c>
      <c r="I144" s="44">
        <v>110.91909094442912</v>
      </c>
      <c r="J144" s="44">
        <v>111.74227991745504</v>
      </c>
      <c r="K144" s="44">
        <v>0.52204320643034974</v>
      </c>
      <c r="L144" s="44">
        <v>5185.2666879999997</v>
      </c>
      <c r="M144" s="44">
        <v>-676.73331199999996</v>
      </c>
      <c r="N144" s="44">
        <v>-169.18332799999999</v>
      </c>
    </row>
    <row r="145" spans="1:14" ht="12.75" customHeight="1" x14ac:dyDescent="0.25">
      <c r="A145" s="43">
        <v>162</v>
      </c>
      <c r="B145" s="42" t="s">
        <v>376</v>
      </c>
      <c r="C145" s="44">
        <v>5925</v>
      </c>
      <c r="D145" s="44">
        <v>525.86667</v>
      </c>
      <c r="E145" s="44">
        <v>130.36666400000001</v>
      </c>
      <c r="F145" s="44">
        <v>33.099998999999997</v>
      </c>
      <c r="G145" s="44">
        <v>11.267114533043138</v>
      </c>
      <c r="H145" s="44">
        <v>11</v>
      </c>
      <c r="I145" s="44">
        <v>78.138737509210756</v>
      </c>
      <c r="J145" s="44">
        <v>82.080006566134529</v>
      </c>
      <c r="K145" s="44">
        <v>0.26711453304313865</v>
      </c>
      <c r="L145" s="44">
        <v>5784.533370000001</v>
      </c>
      <c r="M145" s="44">
        <v>-140.46662999999987</v>
      </c>
      <c r="N145" s="44">
        <v>-12.769693636363622</v>
      </c>
    </row>
    <row r="146" spans="1:14" ht="12.75" customHeight="1" x14ac:dyDescent="0.25">
      <c r="A146" s="43">
        <v>114</v>
      </c>
      <c r="B146" s="42" t="s">
        <v>329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</row>
    <row r="147" spans="1:14" ht="12.75" customHeight="1" x14ac:dyDescent="0.25">
      <c r="A147" s="43">
        <v>116</v>
      </c>
      <c r="B147" s="42" t="s">
        <v>330</v>
      </c>
      <c r="C147" s="44">
        <v>9059</v>
      </c>
      <c r="D147" s="44">
        <v>1809.3666750000002</v>
      </c>
      <c r="E147" s="44">
        <v>149.91665500000002</v>
      </c>
      <c r="F147" s="44">
        <v>49.549997000000005</v>
      </c>
      <c r="G147" s="44">
        <v>5.0067242451008438</v>
      </c>
      <c r="H147" s="44">
        <v>4.9999999999999991</v>
      </c>
      <c r="I147" s="44">
        <v>90.19165381459247</v>
      </c>
      <c r="J147" s="44">
        <v>92.472587923258672</v>
      </c>
      <c r="K147" s="44">
        <v>6.7242451008439732E-3</v>
      </c>
      <c r="L147" s="44">
        <v>9046.8333749999983</v>
      </c>
      <c r="M147" s="44">
        <v>-12.166625000000094</v>
      </c>
      <c r="N147" s="44">
        <v>-2.4333250000000213</v>
      </c>
    </row>
    <row r="148" spans="1:14" ht="12.75" customHeight="1" x14ac:dyDescent="0.25">
      <c r="A148" s="43">
        <v>119</v>
      </c>
      <c r="B148" s="42" t="s">
        <v>331</v>
      </c>
      <c r="C148" s="44">
        <v>8460</v>
      </c>
      <c r="D148" s="44">
        <v>2076.8833700000005</v>
      </c>
      <c r="E148" s="44">
        <v>303.48330499999997</v>
      </c>
      <c r="F148" s="44">
        <v>1421.4999890000001</v>
      </c>
      <c r="G148" s="44">
        <v>4.0734112094123027</v>
      </c>
      <c r="H148" s="44">
        <v>5</v>
      </c>
      <c r="I148" s="44">
        <v>44.451848246090996</v>
      </c>
      <c r="J148" s="44">
        <v>68.49364919797506</v>
      </c>
      <c r="K148" s="44">
        <v>-0.92658879058769739</v>
      </c>
      <c r="L148" s="44">
        <v>10384.416850000001</v>
      </c>
      <c r="M148" s="44">
        <v>1924.4168499999996</v>
      </c>
      <c r="N148" s="44">
        <v>384.88337000000007</v>
      </c>
    </row>
    <row r="149" spans="1:14" ht="12.75" customHeight="1" x14ac:dyDescent="0.25">
      <c r="A149" s="43">
        <v>122</v>
      </c>
      <c r="B149" s="42" t="s">
        <v>332</v>
      </c>
      <c r="C149" s="44">
        <v>691</v>
      </c>
      <c r="D149" s="44">
        <v>211.70000199999998</v>
      </c>
      <c r="E149" s="44">
        <v>9.5499980000000004</v>
      </c>
      <c r="F149" s="44">
        <v>28.449997000000003</v>
      </c>
      <c r="G149" s="44">
        <v>3.2640528742177337</v>
      </c>
      <c r="H149" s="44">
        <v>8.0000000000000018</v>
      </c>
      <c r="I149" s="44">
        <v>34.591510227370961</v>
      </c>
      <c r="J149" s="44">
        <v>39.039548022598872</v>
      </c>
      <c r="K149" s="44">
        <v>-4.7359471257822658</v>
      </c>
      <c r="L149" s="44">
        <v>1693.6000159999999</v>
      </c>
      <c r="M149" s="44">
        <v>1002.6000160000002</v>
      </c>
      <c r="N149" s="44">
        <v>125.32500200000003</v>
      </c>
    </row>
    <row r="150" spans="1:14" ht="12.75" customHeight="1" x14ac:dyDescent="0.25">
      <c r="A150" s="43">
        <v>159</v>
      </c>
      <c r="B150" s="42" t="s">
        <v>333</v>
      </c>
      <c r="C150" s="44">
        <v>12505</v>
      </c>
      <c r="D150" s="44">
        <v>2538.8833439999999</v>
      </c>
      <c r="E150" s="44">
        <v>190.68332099999995</v>
      </c>
      <c r="F150" s="44">
        <v>34.733329000000005</v>
      </c>
      <c r="G150" s="44">
        <v>4.9253936891398977</v>
      </c>
      <c r="H150" s="44">
        <v>5</v>
      </c>
      <c r="I150" s="44">
        <v>90.474984821781248</v>
      </c>
      <c r="J150" s="44">
        <v>91.626265519329252</v>
      </c>
      <c r="K150" s="44">
        <v>-7.4606310860102096E-2</v>
      </c>
      <c r="L150" s="44">
        <v>12694.416720000001</v>
      </c>
      <c r="M150" s="44">
        <v>189.41672000000014</v>
      </c>
      <c r="N150" s="44">
        <v>37.883344000000022</v>
      </c>
    </row>
    <row r="151" spans="1:14" ht="12.75" customHeight="1" x14ac:dyDescent="0.25">
      <c r="A151" s="43">
        <v>160</v>
      </c>
      <c r="B151" s="42" t="s">
        <v>334</v>
      </c>
      <c r="C151" s="44">
        <v>17059</v>
      </c>
      <c r="D151" s="44">
        <v>3359.2166870000005</v>
      </c>
      <c r="E151" s="44">
        <v>183.68331699999999</v>
      </c>
      <c r="F151" s="44">
        <v>1054.8333299999999</v>
      </c>
      <c r="G151" s="44">
        <v>5.078267224027992</v>
      </c>
      <c r="H151" s="44">
        <v>4.9999999999999991</v>
      </c>
      <c r="I151" s="44">
        <v>74.206130546326236</v>
      </c>
      <c r="J151" s="44">
        <v>96.2996414278701</v>
      </c>
      <c r="K151" s="44">
        <v>7.8267224027991911E-2</v>
      </c>
      <c r="L151" s="44">
        <v>16796.083435</v>
      </c>
      <c r="M151" s="44">
        <v>-262.91656499999982</v>
      </c>
      <c r="N151" s="44">
        <v>-52.583312999999954</v>
      </c>
    </row>
    <row r="152" spans="1:14" ht="12.75" customHeight="1" x14ac:dyDescent="0.25">
      <c r="A152" s="43">
        <v>125</v>
      </c>
      <c r="B152" s="42" t="s">
        <v>335</v>
      </c>
      <c r="C152" s="44">
        <v>16697</v>
      </c>
      <c r="D152" s="44">
        <v>3746.8333700000012</v>
      </c>
      <c r="E152" s="44">
        <v>156.699974</v>
      </c>
      <c r="F152" s="44">
        <v>765.14998800000001</v>
      </c>
      <c r="G152" s="44">
        <v>4.4562963844853325</v>
      </c>
      <c r="H152" s="44">
        <v>4.9999999999999982</v>
      </c>
      <c r="I152" s="44">
        <v>71.527661281097096</v>
      </c>
      <c r="J152" s="44">
        <v>85.548135643131772</v>
      </c>
      <c r="K152" s="44">
        <v>-0.54370361551466717</v>
      </c>
      <c r="L152" s="44">
        <v>18734.166850000001</v>
      </c>
      <c r="M152" s="44">
        <v>2037.1668500000005</v>
      </c>
      <c r="N152" s="44">
        <v>407.43337000000008</v>
      </c>
    </row>
    <row r="153" spans="1:14" ht="12.75" customHeight="1" x14ac:dyDescent="0.25">
      <c r="A153" s="43">
        <v>131</v>
      </c>
      <c r="B153" s="42" t="s">
        <v>336</v>
      </c>
      <c r="C153" s="44">
        <v>5223</v>
      </c>
      <c r="D153" s="44">
        <v>1161.6500269999999</v>
      </c>
      <c r="E153" s="44">
        <v>55.133309999999994</v>
      </c>
      <c r="F153" s="44">
        <v>343.96666299999998</v>
      </c>
      <c r="G153" s="44">
        <v>4.4961906586345739</v>
      </c>
      <c r="H153" s="44">
        <v>6.3181681155334743</v>
      </c>
      <c r="I153" s="44">
        <v>54.642532970260064</v>
      </c>
      <c r="J153" s="44">
        <v>70.089169320481375</v>
      </c>
      <c r="K153" s="44">
        <v>-1.5038093413654263</v>
      </c>
      <c r="L153" s="44">
        <v>7339.5001619999985</v>
      </c>
      <c r="M153" s="44">
        <v>2116.5001620000003</v>
      </c>
      <c r="N153" s="44">
        <v>308.81669366666665</v>
      </c>
    </row>
    <row r="154" spans="1:14" ht="12.75" customHeight="1" x14ac:dyDescent="0.25">
      <c r="A154" s="43">
        <v>0</v>
      </c>
      <c r="B154" s="42" t="s">
        <v>337</v>
      </c>
      <c r="C154" s="44">
        <v>0</v>
      </c>
      <c r="D154" s="44">
        <v>46.866670999999997</v>
      </c>
      <c r="E154" s="44">
        <v>0</v>
      </c>
      <c r="F154" s="44">
        <v>2700</v>
      </c>
      <c r="G154" s="44">
        <v>0</v>
      </c>
      <c r="H154" s="44">
        <v>19.999999999999996</v>
      </c>
      <c r="I154" s="44">
        <v>0</v>
      </c>
      <c r="J154" s="44">
        <v>0</v>
      </c>
      <c r="K154" s="44">
        <v>-20</v>
      </c>
      <c r="L154" s="44">
        <v>937.33341999999971</v>
      </c>
      <c r="M154" s="44">
        <v>937.33341999999971</v>
      </c>
      <c r="N154" s="44">
        <v>46.866670999999997</v>
      </c>
    </row>
    <row r="155" spans="1:14" ht="12.75" customHeight="1" x14ac:dyDescent="0.25">
      <c r="A155" s="43">
        <v>132</v>
      </c>
      <c r="B155" s="42" t="s">
        <v>338</v>
      </c>
      <c r="C155" s="44">
        <v>6777</v>
      </c>
      <c r="D155" s="44">
        <v>1580.7000330000003</v>
      </c>
      <c r="E155" s="44">
        <v>128.41663500000001</v>
      </c>
      <c r="F155" s="44">
        <v>267.216656</v>
      </c>
      <c r="G155" s="44">
        <v>4.2873409619268337</v>
      </c>
      <c r="H155" s="44">
        <v>5</v>
      </c>
      <c r="I155" s="44">
        <v>68.581548645687903</v>
      </c>
      <c r="J155" s="44">
        <v>77.069051204174471</v>
      </c>
      <c r="K155" s="44">
        <v>-0.71265903807316588</v>
      </c>
      <c r="L155" s="44">
        <v>7903.5001650000013</v>
      </c>
      <c r="M155" s="44">
        <v>1126.5001650000004</v>
      </c>
      <c r="N155" s="44">
        <v>225.30003299999996</v>
      </c>
    </row>
    <row r="156" spans="1:14" ht="12.75" customHeight="1" x14ac:dyDescent="0.25">
      <c r="A156" s="43">
        <v>133</v>
      </c>
      <c r="B156" s="42" t="s">
        <v>354</v>
      </c>
      <c r="C156" s="44">
        <v>2664</v>
      </c>
      <c r="D156" s="44">
        <v>553.50000699999998</v>
      </c>
      <c r="E156" s="44">
        <v>30.266660999999999</v>
      </c>
      <c r="F156" s="44">
        <v>109.91666600000001</v>
      </c>
      <c r="G156" s="44">
        <v>4.8130080692121844</v>
      </c>
      <c r="H156" s="44">
        <v>5.0000000000000009</v>
      </c>
      <c r="I156" s="44">
        <v>76.807380815638851</v>
      </c>
      <c r="J156" s="44">
        <v>91.269342565478581</v>
      </c>
      <c r="K156" s="44">
        <v>-0.18699193078781604</v>
      </c>
      <c r="L156" s="44">
        <v>2767.5000350000005</v>
      </c>
      <c r="M156" s="44">
        <v>103.50003499999997</v>
      </c>
      <c r="N156" s="44">
        <v>20.700006999999996</v>
      </c>
    </row>
    <row r="157" spans="1:14" ht="12.75" customHeight="1" x14ac:dyDescent="0.25">
      <c r="A157" s="43">
        <v>163</v>
      </c>
      <c r="B157" s="42" t="s">
        <v>453</v>
      </c>
      <c r="C157" s="44">
        <v>1007</v>
      </c>
      <c r="D157" s="44">
        <v>152.28333699999999</v>
      </c>
      <c r="E157" s="44">
        <v>7.0499969999999994</v>
      </c>
      <c r="F157" s="44">
        <v>96.649999000000008</v>
      </c>
      <c r="G157" s="44">
        <v>6.6126735848978671</v>
      </c>
      <c r="H157" s="44">
        <v>5</v>
      </c>
      <c r="I157" s="44">
        <v>78.676997302789246</v>
      </c>
      <c r="J157" s="44">
        <v>126.40167311129008</v>
      </c>
      <c r="K157" s="44">
        <v>1.6126735848978671</v>
      </c>
      <c r="L157" s="44">
        <v>761.41668500000003</v>
      </c>
      <c r="M157" s="44">
        <v>-245.583315</v>
      </c>
      <c r="N157" s="44">
        <v>-49.116662999999996</v>
      </c>
    </row>
    <row r="158" spans="1:14" ht="12.75" customHeight="1" x14ac:dyDescent="0.25">
      <c r="A158" s="43">
        <v>136</v>
      </c>
      <c r="B158" s="42" t="s">
        <v>339</v>
      </c>
      <c r="C158" s="44">
        <v>1081</v>
      </c>
      <c r="D158" s="44">
        <v>240.43333300000003</v>
      </c>
      <c r="E158" s="44">
        <v>7.099996</v>
      </c>
      <c r="F158" s="44">
        <v>11.35</v>
      </c>
      <c r="G158" s="44">
        <v>4.4960488070096334</v>
      </c>
      <c r="H158" s="44">
        <v>4.9999999999999991</v>
      </c>
      <c r="I158" s="44">
        <v>83.512523125813175</v>
      </c>
      <c r="J158" s="44">
        <v>87.341773680909043</v>
      </c>
      <c r="K158" s="44">
        <v>-0.5039511929903665</v>
      </c>
      <c r="L158" s="44">
        <v>1202.166665</v>
      </c>
      <c r="M158" s="44">
        <v>121.16666499999999</v>
      </c>
      <c r="N158" s="44">
        <v>24.233332999999998</v>
      </c>
    </row>
    <row r="159" spans="1:14" ht="12.75" customHeight="1" x14ac:dyDescent="0.25">
      <c r="A159" s="43">
        <v>152</v>
      </c>
      <c r="B159" s="42" t="s">
        <v>340</v>
      </c>
      <c r="C159" s="44">
        <v>577</v>
      </c>
      <c r="D159" s="44">
        <v>163.11666400000001</v>
      </c>
      <c r="E159" s="44">
        <v>78.400000000000006</v>
      </c>
      <c r="F159" s="44">
        <v>0</v>
      </c>
      <c r="G159" s="44">
        <v>3.5373455160902498</v>
      </c>
      <c r="H159" s="44">
        <v>5.9999999999999973</v>
      </c>
      <c r="I159" s="44">
        <v>39.81781839561458</v>
      </c>
      <c r="J159" s="44">
        <v>39.81781839561458</v>
      </c>
      <c r="K159" s="44">
        <v>-2.4626544839097502</v>
      </c>
      <c r="L159" s="44">
        <v>978.69998399999986</v>
      </c>
      <c r="M159" s="44">
        <v>401.69998399999997</v>
      </c>
      <c r="N159" s="44">
        <v>66.949997333333329</v>
      </c>
    </row>
    <row r="160" spans="1:14" ht="12.75" customHeight="1" x14ac:dyDescent="0.25">
      <c r="A160" s="43">
        <v>138</v>
      </c>
      <c r="B160" s="42" t="s">
        <v>357</v>
      </c>
      <c r="C160" s="44">
        <v>721</v>
      </c>
      <c r="D160" s="44">
        <v>152.216666</v>
      </c>
      <c r="E160" s="44">
        <v>0</v>
      </c>
      <c r="F160" s="44">
        <v>0</v>
      </c>
      <c r="G160" s="44">
        <v>4.7366692422497287</v>
      </c>
      <c r="H160" s="44">
        <v>4</v>
      </c>
      <c r="I160" s="44">
        <v>118.41673105624321</v>
      </c>
      <c r="J160" s="44">
        <v>118.41673105624321</v>
      </c>
      <c r="K160" s="44">
        <v>0.7366692422497283</v>
      </c>
      <c r="L160" s="44">
        <v>608.86666400000013</v>
      </c>
      <c r="M160" s="44">
        <v>-112.13333599999991</v>
      </c>
      <c r="N160" s="44">
        <v>-28.033333999999979</v>
      </c>
    </row>
    <row r="161" spans="1:14" ht="12.75" customHeight="1" x14ac:dyDescent="0.25">
      <c r="A161" s="43">
        <v>140</v>
      </c>
      <c r="B161" s="42" t="s">
        <v>341</v>
      </c>
      <c r="C161" s="44">
        <v>605</v>
      </c>
      <c r="D161" s="44">
        <v>116.15</v>
      </c>
      <c r="E161" s="44">
        <v>1.4666659999999998</v>
      </c>
      <c r="F161" s="44">
        <v>0</v>
      </c>
      <c r="G161" s="44">
        <v>5.2087817477399918</v>
      </c>
      <c r="H161" s="44">
        <v>5</v>
      </c>
      <c r="I161" s="44">
        <v>102.87657703203385</v>
      </c>
      <c r="J161" s="44">
        <v>102.87657703203385</v>
      </c>
      <c r="K161" s="44">
        <v>0.20878174773999147</v>
      </c>
      <c r="L161" s="44">
        <v>580.75</v>
      </c>
      <c r="M161" s="44">
        <v>-24.25</v>
      </c>
      <c r="N161" s="44">
        <v>-4.8499999999999996</v>
      </c>
    </row>
    <row r="162" spans="1:14" ht="12.75" customHeight="1" x14ac:dyDescent="0.25">
      <c r="A162" s="43">
        <v>142</v>
      </c>
      <c r="B162" s="42" t="s">
        <v>359</v>
      </c>
      <c r="C162" s="44">
        <v>864</v>
      </c>
      <c r="D162" s="44">
        <v>163.23333500000001</v>
      </c>
      <c r="E162" s="44">
        <v>1.7666659999999998</v>
      </c>
      <c r="F162" s="44">
        <v>13.483332000000001</v>
      </c>
      <c r="G162" s="44">
        <v>5.2930364989479628</v>
      </c>
      <c r="H162" s="44">
        <v>5</v>
      </c>
      <c r="I162" s="44">
        <v>96.815762623617061</v>
      </c>
      <c r="J162" s="44">
        <v>104.72727209256198</v>
      </c>
      <c r="K162" s="44">
        <v>0.29303649894796308</v>
      </c>
      <c r="L162" s="44">
        <v>816.16667499999994</v>
      </c>
      <c r="M162" s="44">
        <v>-47.833325000000038</v>
      </c>
      <c r="N162" s="44">
        <v>-9.5666650000000075</v>
      </c>
    </row>
    <row r="163" spans="1:14" ht="12.75" customHeight="1" x14ac:dyDescent="0.25">
      <c r="A163" s="43">
        <v>144</v>
      </c>
      <c r="B163" s="42" t="s">
        <v>342</v>
      </c>
      <c r="C163" s="44">
        <v>8878</v>
      </c>
      <c r="D163" s="44">
        <v>1619.9166880000002</v>
      </c>
      <c r="E163" s="44">
        <v>193.03331800000001</v>
      </c>
      <c r="F163" s="44">
        <v>329.68332099999998</v>
      </c>
      <c r="G163" s="44">
        <v>5.4805287616124607</v>
      </c>
      <c r="H163" s="44">
        <v>6</v>
      </c>
      <c r="I163" s="44">
        <v>69.058324073508956</v>
      </c>
      <c r="J163" s="44">
        <v>81.616517927669051</v>
      </c>
      <c r="K163" s="44">
        <v>-0.51947123838753895</v>
      </c>
      <c r="L163" s="44">
        <v>9719.5001280000015</v>
      </c>
      <c r="M163" s="44">
        <v>841.50012800000002</v>
      </c>
      <c r="N163" s="44">
        <v>140.25002133333336</v>
      </c>
    </row>
    <row r="164" spans="1:14" ht="12.75" customHeight="1" x14ac:dyDescent="0.25">
      <c r="A164" s="43">
        <v>143</v>
      </c>
      <c r="B164" s="42" t="s">
        <v>343</v>
      </c>
      <c r="C164" s="44">
        <v>95</v>
      </c>
      <c r="D164" s="44">
        <v>18.516666000000001</v>
      </c>
      <c r="E164" s="44">
        <v>0</v>
      </c>
      <c r="F164" s="44">
        <v>0</v>
      </c>
      <c r="G164" s="44">
        <v>5.1305132360220789</v>
      </c>
      <c r="H164" s="44">
        <v>8</v>
      </c>
      <c r="I164" s="44">
        <v>64.131415450275981</v>
      </c>
      <c r="J164" s="44">
        <v>64.131415450275981</v>
      </c>
      <c r="K164" s="44">
        <v>-2.8694867639779216</v>
      </c>
      <c r="L164" s="44">
        <v>148.13332800000001</v>
      </c>
      <c r="M164" s="44">
        <v>53.133327999999999</v>
      </c>
      <c r="N164" s="44">
        <v>6.6416659999999998</v>
      </c>
    </row>
    <row r="165" spans="1:14" ht="12.75" customHeight="1" x14ac:dyDescent="0.25">
      <c r="A165" s="43">
        <v>145</v>
      </c>
      <c r="B165" s="42" t="s">
        <v>344</v>
      </c>
      <c r="C165" s="44">
        <v>580</v>
      </c>
      <c r="D165" s="44">
        <v>80.350002000000003</v>
      </c>
      <c r="E165" s="44">
        <v>6.9333320000000001</v>
      </c>
      <c r="F165" s="44">
        <v>116.88333200000001</v>
      </c>
      <c r="G165" s="44">
        <v>7.2184192353847108</v>
      </c>
      <c r="H165" s="44">
        <v>8</v>
      </c>
      <c r="I165" s="44">
        <v>35.510204197584336</v>
      </c>
      <c r="J165" s="44">
        <v>83.062821592034965</v>
      </c>
      <c r="K165" s="44">
        <v>-0.78158076461528936</v>
      </c>
      <c r="L165" s="44">
        <v>642.80001600000003</v>
      </c>
      <c r="M165" s="44">
        <v>62.800015999999999</v>
      </c>
      <c r="N165" s="44">
        <v>7.8500019999999999</v>
      </c>
    </row>
    <row r="166" spans="1:14" ht="12.75" customHeight="1" x14ac:dyDescent="0.25">
      <c r="A166" s="42"/>
      <c r="B166" s="42" t="s">
        <v>345</v>
      </c>
      <c r="C166" s="44">
        <v>144320</v>
      </c>
      <c r="D166" s="44">
        <v>28259.566993000008</v>
      </c>
      <c r="E166" s="44">
        <v>2944.9497179999989</v>
      </c>
      <c r="F166" s="44">
        <v>8782.8498779999991</v>
      </c>
      <c r="G166" s="44">
        <v>5.1069430765074557</v>
      </c>
      <c r="H166" s="44">
        <v>5.7646938488602055</v>
      </c>
      <c r="I166" s="44">
        <v>63.908593679168781</v>
      </c>
      <c r="J166" s="44">
        <v>81.582944777316612</v>
      </c>
      <c r="K166" s="44">
        <v>-0.65775077235274981</v>
      </c>
      <c r="L166" s="44">
        <v>162907.75201600004</v>
      </c>
      <c r="M166" s="44">
        <v>18587.752015999999</v>
      </c>
      <c r="N166" s="44">
        <v>2702.2033566363639</v>
      </c>
    </row>
    <row r="167" spans="1:14" ht="12.75" customHeight="1" x14ac:dyDescent="0.25">
      <c r="A167" s="42" t="s">
        <v>454</v>
      </c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ht="12.75" customHeight="1" x14ac:dyDescent="0.25">
      <c r="A168" s="43">
        <v>101</v>
      </c>
      <c r="B168" s="42" t="s">
        <v>322</v>
      </c>
      <c r="C168" s="44">
        <v>292</v>
      </c>
      <c r="D168" s="44">
        <v>88.650001000000017</v>
      </c>
      <c r="E168" s="44">
        <v>1.7666659999999998</v>
      </c>
      <c r="F168" s="44">
        <v>10.566666</v>
      </c>
      <c r="G168" s="44">
        <v>3.2938521907066867</v>
      </c>
      <c r="H168" s="44">
        <v>5.9999999999999991</v>
      </c>
      <c r="I168" s="44">
        <v>48.192771243415656</v>
      </c>
      <c r="J168" s="44">
        <v>53.824884594193975</v>
      </c>
      <c r="K168" s="44">
        <v>-2.7061478092933133</v>
      </c>
      <c r="L168" s="44">
        <v>531.90000599999996</v>
      </c>
      <c r="M168" s="44">
        <v>239.90000600000002</v>
      </c>
      <c r="N168" s="44">
        <v>39.983334333333339</v>
      </c>
    </row>
    <row r="169" spans="1:14" ht="12.75" customHeight="1" x14ac:dyDescent="0.25">
      <c r="A169" s="43">
        <v>102</v>
      </c>
      <c r="B169" s="42" t="s">
        <v>347</v>
      </c>
      <c r="C169" s="44">
        <v>5172</v>
      </c>
      <c r="D169" s="44">
        <v>947.63335500000017</v>
      </c>
      <c r="E169" s="44">
        <v>128.08331100000001</v>
      </c>
      <c r="F169" s="44">
        <v>32.699995000000001</v>
      </c>
      <c r="G169" s="44">
        <v>5.457807043948975</v>
      </c>
      <c r="H169" s="44">
        <v>7.9999999999999991</v>
      </c>
      <c r="I169" s="44">
        <v>58.326441919118722</v>
      </c>
      <c r="J169" s="44">
        <v>60.0994686085862</v>
      </c>
      <c r="K169" s="44">
        <v>-2.542192956051025</v>
      </c>
      <c r="L169" s="44">
        <v>7581.0668400000013</v>
      </c>
      <c r="M169" s="44">
        <v>2409.06684</v>
      </c>
      <c r="N169" s="44">
        <v>301.13335499999999</v>
      </c>
    </row>
    <row r="170" spans="1:14" ht="12.75" customHeight="1" x14ac:dyDescent="0.25">
      <c r="A170" s="43">
        <v>156</v>
      </c>
      <c r="B170" s="42" t="s">
        <v>348</v>
      </c>
      <c r="C170" s="44">
        <v>31489</v>
      </c>
      <c r="D170" s="44">
        <v>4035.450045000001</v>
      </c>
      <c r="E170" s="44">
        <v>359.0832979999999</v>
      </c>
      <c r="F170" s="44">
        <v>216.96664700000002</v>
      </c>
      <c r="G170" s="44">
        <v>7.8030949829289717</v>
      </c>
      <c r="H170" s="44">
        <v>8</v>
      </c>
      <c r="I170" s="44">
        <v>85.354548596670412</v>
      </c>
      <c r="J170" s="44">
        <v>89.568668451903008</v>
      </c>
      <c r="K170" s="44">
        <v>-0.19690501707102839</v>
      </c>
      <c r="L170" s="44">
        <v>32283.600360000008</v>
      </c>
      <c r="M170" s="44">
        <v>794.60036000000002</v>
      </c>
      <c r="N170" s="44">
        <v>99.325045000000003</v>
      </c>
    </row>
    <row r="171" spans="1:14" ht="12.75" customHeight="1" x14ac:dyDescent="0.25">
      <c r="A171" s="43">
        <v>103</v>
      </c>
      <c r="B171" s="42" t="s">
        <v>323</v>
      </c>
      <c r="C171" s="44">
        <v>104</v>
      </c>
      <c r="D171" s="44">
        <v>11.7</v>
      </c>
      <c r="E171" s="44">
        <v>16.25</v>
      </c>
      <c r="F171" s="44">
        <v>0</v>
      </c>
      <c r="G171" s="44">
        <v>8.8888888888888893</v>
      </c>
      <c r="H171" s="44">
        <v>16</v>
      </c>
      <c r="I171" s="44">
        <v>23.255813953488367</v>
      </c>
      <c r="J171" s="44">
        <v>23.255813953488367</v>
      </c>
      <c r="K171" s="44">
        <v>-7.1111111111111107</v>
      </c>
      <c r="L171" s="44">
        <v>187.2</v>
      </c>
      <c r="M171" s="44">
        <v>83.2</v>
      </c>
      <c r="N171" s="44">
        <v>5.2</v>
      </c>
    </row>
    <row r="172" spans="1:14" ht="12.75" customHeight="1" x14ac:dyDescent="0.25">
      <c r="A172" s="43">
        <v>106</v>
      </c>
      <c r="B172" s="42" t="s">
        <v>325</v>
      </c>
      <c r="C172" s="44">
        <v>8162</v>
      </c>
      <c r="D172" s="44">
        <v>733.33335999999997</v>
      </c>
      <c r="E172" s="44">
        <v>287.09997799999996</v>
      </c>
      <c r="F172" s="44">
        <v>140.14999000000003</v>
      </c>
      <c r="G172" s="44">
        <v>11.129999595272743</v>
      </c>
      <c r="H172" s="44">
        <v>16</v>
      </c>
      <c r="I172" s="44">
        <v>43.954189905440387</v>
      </c>
      <c r="J172" s="44">
        <v>49.991016659630169</v>
      </c>
      <c r="K172" s="44">
        <v>-4.8700004047272571</v>
      </c>
      <c r="L172" s="44">
        <v>11733.33376</v>
      </c>
      <c r="M172" s="44">
        <v>3571.33376</v>
      </c>
      <c r="N172" s="44">
        <v>223.20836</v>
      </c>
    </row>
    <row r="173" spans="1:14" ht="12.75" customHeight="1" x14ac:dyDescent="0.25">
      <c r="A173" s="43">
        <v>108</v>
      </c>
      <c r="B173" s="42" t="s">
        <v>350</v>
      </c>
      <c r="C173" s="44">
        <v>3057</v>
      </c>
      <c r="D173" s="44">
        <v>294.45001900000005</v>
      </c>
      <c r="E173" s="44">
        <v>212.69998499999997</v>
      </c>
      <c r="F173" s="44">
        <v>77.299987999999999</v>
      </c>
      <c r="G173" s="44">
        <v>10.382067592938411</v>
      </c>
      <c r="H173" s="44">
        <v>16.000000000000004</v>
      </c>
      <c r="I173" s="44">
        <v>32.69099197797577</v>
      </c>
      <c r="J173" s="44">
        <v>37.673764861096217</v>
      </c>
      <c r="K173" s="44">
        <v>-5.6179324070615895</v>
      </c>
      <c r="L173" s="44">
        <v>4711.2003040000009</v>
      </c>
      <c r="M173" s="44">
        <v>1654.2003040000002</v>
      </c>
      <c r="N173" s="44">
        <v>103.387519</v>
      </c>
    </row>
    <row r="174" spans="1:14" ht="12.75" customHeight="1" x14ac:dyDescent="0.25">
      <c r="A174" s="43">
        <v>110</v>
      </c>
      <c r="B174" s="42" t="s">
        <v>327</v>
      </c>
      <c r="C174" s="44">
        <v>199</v>
      </c>
      <c r="D174" s="44">
        <v>162.86666600000001</v>
      </c>
      <c r="E174" s="44">
        <v>0</v>
      </c>
      <c r="F174" s="44">
        <v>0</v>
      </c>
      <c r="G174" s="44">
        <v>1.2218583758569723</v>
      </c>
      <c r="H174" s="44">
        <v>6</v>
      </c>
      <c r="I174" s="44">
        <v>20.36430626428287</v>
      </c>
      <c r="J174" s="44">
        <v>20.36430626428287</v>
      </c>
      <c r="K174" s="44">
        <v>-4.7781416241430277</v>
      </c>
      <c r="L174" s="44">
        <v>977.19999600000006</v>
      </c>
      <c r="M174" s="44">
        <v>778.19999600000006</v>
      </c>
      <c r="N174" s="44">
        <v>129.69999933333335</v>
      </c>
    </row>
    <row r="175" spans="1:14" ht="12.75" customHeight="1" x14ac:dyDescent="0.25">
      <c r="A175" s="43">
        <v>111</v>
      </c>
      <c r="B175" s="42" t="s">
        <v>351</v>
      </c>
      <c r="C175" s="44">
        <v>10769</v>
      </c>
      <c r="D175" s="44">
        <v>1423.2500209999998</v>
      </c>
      <c r="E175" s="44">
        <v>100.63331400000001</v>
      </c>
      <c r="F175" s="44">
        <v>138.26666</v>
      </c>
      <c r="G175" s="44">
        <v>7.5664850455674095</v>
      </c>
      <c r="H175" s="44">
        <v>8</v>
      </c>
      <c r="I175" s="44">
        <v>80.986974945062059</v>
      </c>
      <c r="J175" s="44">
        <v>84.176391363975412</v>
      </c>
      <c r="K175" s="44">
        <v>-0.43351495443259069</v>
      </c>
      <c r="L175" s="44">
        <v>11386.000167999999</v>
      </c>
      <c r="M175" s="44">
        <v>617.00016800000003</v>
      </c>
      <c r="N175" s="44">
        <v>77.125021000000004</v>
      </c>
    </row>
    <row r="176" spans="1:14" ht="12.75" customHeight="1" x14ac:dyDescent="0.25">
      <c r="A176" s="43">
        <v>112</v>
      </c>
      <c r="B176" s="42" t="s">
        <v>328</v>
      </c>
      <c r="C176" s="44">
        <v>3226</v>
      </c>
      <c r="D176" s="44">
        <v>562.55000999999993</v>
      </c>
      <c r="E176" s="44">
        <v>61.483322999999992</v>
      </c>
      <c r="F176" s="44">
        <v>26.616665000000001</v>
      </c>
      <c r="G176" s="44">
        <v>5.7346012668278146</v>
      </c>
      <c r="H176" s="44">
        <v>6.0000000000000009</v>
      </c>
      <c r="I176" s="44">
        <v>82.63531365855269</v>
      </c>
      <c r="J176" s="44">
        <v>86.159927400331142</v>
      </c>
      <c r="K176" s="44">
        <v>-0.2653987331721851</v>
      </c>
      <c r="L176" s="44">
        <v>3375.30006</v>
      </c>
      <c r="M176" s="44">
        <v>149.30006000000009</v>
      </c>
      <c r="N176" s="44">
        <v>24.88334333333335</v>
      </c>
    </row>
    <row r="177" spans="1:14" ht="12.75" customHeight="1" x14ac:dyDescent="0.25">
      <c r="A177" s="43">
        <v>162</v>
      </c>
      <c r="B177" s="42" t="s">
        <v>376</v>
      </c>
      <c r="C177" s="44">
        <v>40032</v>
      </c>
      <c r="D177" s="44">
        <v>2601.8166860000001</v>
      </c>
      <c r="E177" s="44">
        <v>122.816653</v>
      </c>
      <c r="F177" s="44">
        <v>53.499996000000003</v>
      </c>
      <c r="G177" s="44">
        <v>15.386172367717684</v>
      </c>
      <c r="H177" s="44">
        <v>16</v>
      </c>
      <c r="I177" s="44">
        <v>90.060472205521407</v>
      </c>
      <c r="J177" s="44">
        <v>91.828869748701251</v>
      </c>
      <c r="K177" s="44">
        <v>-0.61382763228231629</v>
      </c>
      <c r="L177" s="44">
        <v>41629.066976000002</v>
      </c>
      <c r="M177" s="44">
        <v>1597.0669760000001</v>
      </c>
      <c r="N177" s="44">
        <v>99.816686000000004</v>
      </c>
    </row>
    <row r="178" spans="1:14" ht="12.75" customHeight="1" x14ac:dyDescent="0.25">
      <c r="A178" s="43">
        <v>114</v>
      </c>
      <c r="B178" s="42" t="s">
        <v>329</v>
      </c>
      <c r="C178" s="44">
        <v>7704</v>
      </c>
      <c r="D178" s="44">
        <v>616.58336800000006</v>
      </c>
      <c r="E178" s="44">
        <v>147.41664299999999</v>
      </c>
      <c r="F178" s="44">
        <v>264.79998000000001</v>
      </c>
      <c r="G178" s="44">
        <v>12.494660738237751</v>
      </c>
      <c r="H178" s="44">
        <v>16</v>
      </c>
      <c r="I178" s="44">
        <v>46.802099942864409</v>
      </c>
      <c r="J178" s="44">
        <v>63.023559302016849</v>
      </c>
      <c r="K178" s="44">
        <v>-3.505339261762249</v>
      </c>
      <c r="L178" s="44">
        <v>9865.333888000001</v>
      </c>
      <c r="M178" s="44">
        <v>2161.3338880000001</v>
      </c>
      <c r="N178" s="44">
        <v>135.08336800000001</v>
      </c>
    </row>
    <row r="179" spans="1:14" ht="12.75" customHeight="1" x14ac:dyDescent="0.25">
      <c r="A179" s="43">
        <v>116</v>
      </c>
      <c r="B179" s="42" t="s">
        <v>330</v>
      </c>
      <c r="C179" s="44">
        <v>293</v>
      </c>
      <c r="D179" s="44">
        <v>38.200000000000003</v>
      </c>
      <c r="E179" s="44">
        <v>9.233333</v>
      </c>
      <c r="F179" s="44">
        <v>2.15</v>
      </c>
      <c r="G179" s="44">
        <v>7.6701570680628279</v>
      </c>
      <c r="H179" s="44">
        <v>8</v>
      </c>
      <c r="I179" s="44">
        <v>73.865546715062493</v>
      </c>
      <c r="J179" s="44">
        <v>77.213633711972122</v>
      </c>
      <c r="K179" s="44">
        <v>-0.32984293193717235</v>
      </c>
      <c r="L179" s="44">
        <v>305.60000000000002</v>
      </c>
      <c r="M179" s="44">
        <v>12.6</v>
      </c>
      <c r="N179" s="44">
        <v>1.575</v>
      </c>
    </row>
    <row r="180" spans="1:14" ht="12.75" customHeight="1" x14ac:dyDescent="0.25">
      <c r="A180" s="43">
        <v>117</v>
      </c>
      <c r="B180" s="42" t="s">
        <v>352</v>
      </c>
      <c r="C180" s="44">
        <v>8648</v>
      </c>
      <c r="D180" s="44">
        <v>941.90004400000009</v>
      </c>
      <c r="E180" s="44">
        <v>146.84996199999998</v>
      </c>
      <c r="F180" s="44">
        <v>135.416651</v>
      </c>
      <c r="G180" s="44">
        <v>9.1814413377392299</v>
      </c>
      <c r="H180" s="44">
        <v>10.999999999999998</v>
      </c>
      <c r="I180" s="44">
        <v>64.221796410341085</v>
      </c>
      <c r="J180" s="44">
        <v>72.209581065372547</v>
      </c>
      <c r="K180" s="44">
        <v>-1.8185586622607695</v>
      </c>
      <c r="L180" s="44">
        <v>10360.900483999998</v>
      </c>
      <c r="M180" s="44">
        <v>1712.9004839999998</v>
      </c>
      <c r="N180" s="44">
        <v>155.71822581818182</v>
      </c>
    </row>
    <row r="181" spans="1:14" ht="12.75" customHeight="1" x14ac:dyDescent="0.25">
      <c r="A181" s="43">
        <v>119</v>
      </c>
      <c r="B181" s="42" t="s">
        <v>331</v>
      </c>
      <c r="C181" s="44">
        <v>19</v>
      </c>
      <c r="D181" s="44">
        <v>43.916666000000006</v>
      </c>
      <c r="E181" s="44">
        <v>0</v>
      </c>
      <c r="F181" s="44">
        <v>0</v>
      </c>
      <c r="G181" s="44">
        <v>0.43263757772504863</v>
      </c>
      <c r="H181" s="44">
        <v>7.9999999999999991</v>
      </c>
      <c r="I181" s="44">
        <v>5.4079697215631093</v>
      </c>
      <c r="J181" s="44">
        <v>5.4079697215631093</v>
      </c>
      <c r="K181" s="44">
        <v>-7.5673624222749512</v>
      </c>
      <c r="L181" s="44">
        <v>351.33332799999994</v>
      </c>
      <c r="M181" s="44">
        <v>332.33332799999994</v>
      </c>
      <c r="N181" s="44">
        <v>41.541665999999992</v>
      </c>
    </row>
    <row r="182" spans="1:14" ht="12.75" customHeight="1" x14ac:dyDescent="0.25">
      <c r="A182" s="43">
        <v>122</v>
      </c>
      <c r="B182" s="42" t="s">
        <v>332</v>
      </c>
      <c r="C182" s="44">
        <v>566</v>
      </c>
      <c r="D182" s="44">
        <v>177.050006</v>
      </c>
      <c r="E182" s="44">
        <v>14.466659</v>
      </c>
      <c r="F182" s="44">
        <v>22.83333</v>
      </c>
      <c r="G182" s="44">
        <v>3.1968369433435657</v>
      </c>
      <c r="H182" s="44">
        <v>6.0000000000000009</v>
      </c>
      <c r="I182" s="44">
        <v>44.009020542936504</v>
      </c>
      <c r="J182" s="44">
        <v>49.255939859506931</v>
      </c>
      <c r="K182" s="44">
        <v>-2.8031630566564343</v>
      </c>
      <c r="L182" s="44">
        <v>1062.3000360000001</v>
      </c>
      <c r="M182" s="44">
        <v>496.30003599999998</v>
      </c>
      <c r="N182" s="44">
        <v>82.716672666666668</v>
      </c>
    </row>
    <row r="183" spans="1:14" ht="12.75" customHeight="1" x14ac:dyDescent="0.25">
      <c r="A183" s="43">
        <v>160</v>
      </c>
      <c r="B183" s="42" t="s">
        <v>334</v>
      </c>
      <c r="C183" s="44">
        <v>406</v>
      </c>
      <c r="D183" s="44">
        <v>94.016671000000002</v>
      </c>
      <c r="E183" s="44">
        <v>23.799996</v>
      </c>
      <c r="F183" s="44">
        <v>3.0833330000000001</v>
      </c>
      <c r="G183" s="44">
        <v>4.318383066339373</v>
      </c>
      <c r="H183" s="44">
        <v>8</v>
      </c>
      <c r="I183" s="44">
        <v>41.976840363937136</v>
      </c>
      <c r="J183" s="44">
        <v>43.075399510325653</v>
      </c>
      <c r="K183" s="44">
        <v>-3.681616933660627</v>
      </c>
      <c r="L183" s="44">
        <v>752.13336800000002</v>
      </c>
      <c r="M183" s="44">
        <v>346.13336800000002</v>
      </c>
      <c r="N183" s="44">
        <v>43.266671000000002</v>
      </c>
    </row>
    <row r="184" spans="1:14" ht="12.75" customHeight="1" x14ac:dyDescent="0.25">
      <c r="A184" s="43">
        <v>128</v>
      </c>
      <c r="B184" s="42" t="s">
        <v>353</v>
      </c>
      <c r="C184" s="44">
        <v>3647</v>
      </c>
      <c r="D184" s="44">
        <v>378.16667800000005</v>
      </c>
      <c r="E184" s="44">
        <v>41.383322999999997</v>
      </c>
      <c r="F184" s="44">
        <v>68.233327000000003</v>
      </c>
      <c r="G184" s="44">
        <v>9.6438957004033004</v>
      </c>
      <c r="H184" s="44">
        <v>16</v>
      </c>
      <c r="I184" s="44">
        <v>46.729251886198135</v>
      </c>
      <c r="J184" s="44">
        <v>54.329042892792188</v>
      </c>
      <c r="K184" s="44">
        <v>-6.3561042995966988</v>
      </c>
      <c r="L184" s="44">
        <v>6050.6668480000008</v>
      </c>
      <c r="M184" s="44">
        <v>2403.6668480000003</v>
      </c>
      <c r="N184" s="44">
        <v>150.22917800000002</v>
      </c>
    </row>
    <row r="185" spans="1:14" ht="12.75" customHeight="1" x14ac:dyDescent="0.25">
      <c r="A185" s="43">
        <v>131</v>
      </c>
      <c r="B185" s="42" t="s">
        <v>336</v>
      </c>
      <c r="C185" s="44">
        <v>197</v>
      </c>
      <c r="D185" s="44">
        <v>42.783332999999999</v>
      </c>
      <c r="E185" s="44">
        <v>0</v>
      </c>
      <c r="F185" s="44">
        <v>90</v>
      </c>
      <c r="G185" s="44">
        <v>4.6045968414849776</v>
      </c>
      <c r="H185" s="44">
        <v>8</v>
      </c>
      <c r="I185" s="44">
        <v>18.545249199310277</v>
      </c>
      <c r="J185" s="44">
        <v>57.557460518562209</v>
      </c>
      <c r="K185" s="44">
        <v>-3.3954031585150228</v>
      </c>
      <c r="L185" s="44">
        <v>342.26666399999999</v>
      </c>
      <c r="M185" s="44">
        <v>145.26666400000002</v>
      </c>
      <c r="N185" s="44">
        <v>18.158333000000002</v>
      </c>
    </row>
    <row r="186" spans="1:14" ht="12.75" customHeight="1" x14ac:dyDescent="0.25">
      <c r="A186" s="43">
        <v>0</v>
      </c>
      <c r="B186" s="42" t="s">
        <v>337</v>
      </c>
      <c r="C186" s="44">
        <v>918</v>
      </c>
      <c r="D186" s="44">
        <v>156.60000600000001</v>
      </c>
      <c r="E186" s="44">
        <v>210</v>
      </c>
      <c r="F186" s="44">
        <v>4852.8166650000003</v>
      </c>
      <c r="G186" s="44">
        <v>5.8620687409169072</v>
      </c>
      <c r="H186" s="44">
        <v>10</v>
      </c>
      <c r="I186" s="44">
        <v>1.3564734234263696</v>
      </c>
      <c r="J186" s="44">
        <v>19.312601975245194</v>
      </c>
      <c r="K186" s="44">
        <v>-4.1379312590830928</v>
      </c>
      <c r="L186" s="44">
        <v>1566.0000599999998</v>
      </c>
      <c r="M186" s="44">
        <v>648.00005999999996</v>
      </c>
      <c r="N186" s="44">
        <v>64.80000600000001</v>
      </c>
    </row>
    <row r="187" spans="1:14" ht="12.75" customHeight="1" x14ac:dyDescent="0.25">
      <c r="A187" s="43">
        <v>133</v>
      </c>
      <c r="B187" s="42" t="s">
        <v>354</v>
      </c>
      <c r="C187" s="44">
        <v>13894</v>
      </c>
      <c r="D187" s="44">
        <v>2226.550048000001</v>
      </c>
      <c r="E187" s="44">
        <v>439.59995899999996</v>
      </c>
      <c r="F187" s="44">
        <v>283.53331900000001</v>
      </c>
      <c r="G187" s="44">
        <v>6.2401471785825287</v>
      </c>
      <c r="H187" s="44">
        <v>7.9999999999999991</v>
      </c>
      <c r="I187" s="44">
        <v>58.879201868600887</v>
      </c>
      <c r="J187" s="44">
        <v>65.140745848513689</v>
      </c>
      <c r="K187" s="44">
        <v>-1.7598528214174711</v>
      </c>
      <c r="L187" s="44">
        <v>17812.400384000004</v>
      </c>
      <c r="M187" s="44">
        <v>3918.4003839999987</v>
      </c>
      <c r="N187" s="44">
        <v>489.80004799999983</v>
      </c>
    </row>
    <row r="188" spans="1:14" ht="12.75" customHeight="1" x14ac:dyDescent="0.25">
      <c r="A188" s="43">
        <v>164</v>
      </c>
      <c r="B188" s="42" t="s">
        <v>453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</row>
    <row r="189" spans="1:14" ht="12.75" customHeight="1" x14ac:dyDescent="0.25">
      <c r="A189" s="43">
        <v>134</v>
      </c>
      <c r="B189" s="42" t="s">
        <v>355</v>
      </c>
      <c r="C189" s="44">
        <v>4748</v>
      </c>
      <c r="D189" s="44">
        <v>578.00002300000006</v>
      </c>
      <c r="E189" s="44">
        <v>161.69998200000001</v>
      </c>
      <c r="F189" s="44">
        <v>226.93331799999999</v>
      </c>
      <c r="G189" s="44">
        <v>8.2145325450964553</v>
      </c>
      <c r="H189" s="44">
        <v>16.000000000000004</v>
      </c>
      <c r="I189" s="44">
        <v>30.699334787985585</v>
      </c>
      <c r="J189" s="44">
        <v>40.117614978250536</v>
      </c>
      <c r="K189" s="44">
        <v>-7.7854674549035439</v>
      </c>
      <c r="L189" s="44">
        <v>9248.0003680000009</v>
      </c>
      <c r="M189" s="44">
        <v>4500.0003680000009</v>
      </c>
      <c r="N189" s="44">
        <v>281.25002300000006</v>
      </c>
    </row>
    <row r="190" spans="1:14" ht="12.75" customHeight="1" x14ac:dyDescent="0.25">
      <c r="A190" s="43">
        <v>152</v>
      </c>
      <c r="B190" s="42" t="s">
        <v>340</v>
      </c>
      <c r="C190" s="44">
        <v>1461</v>
      </c>
      <c r="D190" s="44">
        <v>250.66667099999998</v>
      </c>
      <c r="E190" s="44">
        <v>13.633330000000001</v>
      </c>
      <c r="F190" s="44">
        <v>44.783328999999995</v>
      </c>
      <c r="G190" s="44">
        <v>5.8284573460506044</v>
      </c>
      <c r="H190" s="44">
        <v>6.0000000000000009</v>
      </c>
      <c r="I190" s="44">
        <v>78.781343529591211</v>
      </c>
      <c r="J190" s="44">
        <v>92.130154778168162</v>
      </c>
      <c r="K190" s="44">
        <v>-0.17154265394939558</v>
      </c>
      <c r="L190" s="44">
        <v>1504.0000260000004</v>
      </c>
      <c r="M190" s="44">
        <v>43.00002600000002</v>
      </c>
      <c r="N190" s="44">
        <v>7.1666710000000036</v>
      </c>
    </row>
    <row r="191" spans="1:14" ht="12.75" customHeight="1" x14ac:dyDescent="0.25">
      <c r="A191" s="43">
        <v>137</v>
      </c>
      <c r="B191" s="42" t="s">
        <v>356</v>
      </c>
      <c r="C191" s="44">
        <v>6578</v>
      </c>
      <c r="D191" s="44">
        <v>557.81669199999999</v>
      </c>
      <c r="E191" s="44">
        <v>193.59997800000002</v>
      </c>
      <c r="F191" s="44">
        <v>132.53332000000003</v>
      </c>
      <c r="G191" s="44">
        <v>11.792404376454192</v>
      </c>
      <c r="H191" s="44">
        <v>16</v>
      </c>
      <c r="I191" s="44">
        <v>44.346400184924512</v>
      </c>
      <c r="J191" s="44">
        <v>52.16812664004383</v>
      </c>
      <c r="K191" s="44">
        <v>-4.2075956235458083</v>
      </c>
      <c r="L191" s="44">
        <v>8925.0670719999998</v>
      </c>
      <c r="M191" s="44">
        <v>2347.0670720000007</v>
      </c>
      <c r="N191" s="44">
        <v>146.69169200000005</v>
      </c>
    </row>
    <row r="192" spans="1:14" ht="12.75" customHeight="1" x14ac:dyDescent="0.25">
      <c r="A192" s="43">
        <v>138</v>
      </c>
      <c r="B192" s="42" t="s">
        <v>357</v>
      </c>
      <c r="C192" s="44">
        <v>15248</v>
      </c>
      <c r="D192" s="44">
        <v>1811.9333530000004</v>
      </c>
      <c r="E192" s="44">
        <v>175.34998900000002</v>
      </c>
      <c r="F192" s="44">
        <v>516.79999399999997</v>
      </c>
      <c r="G192" s="44">
        <v>8.4153205606343278</v>
      </c>
      <c r="H192" s="44">
        <v>8.0000000000000018</v>
      </c>
      <c r="I192" s="44">
        <v>73.569835856293551</v>
      </c>
      <c r="J192" s="44">
        <v>86.254685669276824</v>
      </c>
      <c r="K192" s="44">
        <v>0.41532056063432721</v>
      </c>
      <c r="L192" s="44">
        <v>14495.466824000003</v>
      </c>
      <c r="M192" s="44">
        <v>-752.53317600000014</v>
      </c>
      <c r="N192" s="44">
        <v>-94.066647000000017</v>
      </c>
    </row>
    <row r="193" spans="1:14" ht="12.75" customHeight="1" x14ac:dyDescent="0.25">
      <c r="A193" s="43">
        <v>140</v>
      </c>
      <c r="B193" s="42" t="s">
        <v>341</v>
      </c>
      <c r="C193" s="44">
        <v>6780</v>
      </c>
      <c r="D193" s="44">
        <v>958.23334899999998</v>
      </c>
      <c r="E193" s="44">
        <v>73.983318999999995</v>
      </c>
      <c r="F193" s="44">
        <v>53.58332399999999</v>
      </c>
      <c r="G193" s="44">
        <v>7.0755208082410412</v>
      </c>
      <c r="H193" s="44">
        <v>8</v>
      </c>
      <c r="I193" s="44">
        <v>78.053049018626282</v>
      </c>
      <c r="J193" s="44">
        <v>82.104855140742643</v>
      </c>
      <c r="K193" s="44">
        <v>-0.92447919175895887</v>
      </c>
      <c r="L193" s="44">
        <v>7665.8667919999998</v>
      </c>
      <c r="M193" s="44">
        <v>885.86679200000015</v>
      </c>
      <c r="N193" s="44">
        <v>110.73334900000002</v>
      </c>
    </row>
    <row r="194" spans="1:14" ht="12.75" customHeight="1" x14ac:dyDescent="0.25">
      <c r="A194" s="43">
        <v>141</v>
      </c>
      <c r="B194" s="42" t="s">
        <v>358</v>
      </c>
      <c r="C194" s="44">
        <v>10502</v>
      </c>
      <c r="D194" s="44">
        <v>888.41669200000024</v>
      </c>
      <c r="E194" s="44">
        <v>220.01664799999998</v>
      </c>
      <c r="F194" s="44">
        <v>236.599985</v>
      </c>
      <c r="G194" s="44">
        <v>11.821029585067722</v>
      </c>
      <c r="H194" s="44">
        <v>16</v>
      </c>
      <c r="I194" s="44">
        <v>48.799906128719904</v>
      </c>
      <c r="J194" s="44">
        <v>59.216461316473939</v>
      </c>
      <c r="K194" s="44">
        <v>-4.1789704149322775</v>
      </c>
      <c r="L194" s="44">
        <v>14214.667072000004</v>
      </c>
      <c r="M194" s="44">
        <v>3712.6670720000002</v>
      </c>
      <c r="N194" s="44">
        <v>232.04169200000001</v>
      </c>
    </row>
    <row r="195" spans="1:14" ht="12.75" customHeight="1" x14ac:dyDescent="0.25">
      <c r="A195" s="43">
        <v>142</v>
      </c>
      <c r="B195" s="42" t="s">
        <v>359</v>
      </c>
      <c r="C195" s="44">
        <v>6010</v>
      </c>
      <c r="D195" s="44">
        <v>1182.1500229999999</v>
      </c>
      <c r="E195" s="44">
        <v>239.43331400000002</v>
      </c>
      <c r="F195" s="44">
        <v>74.883325999999997</v>
      </c>
      <c r="G195" s="44">
        <v>5.0839570977193986</v>
      </c>
      <c r="H195" s="44">
        <v>8.0000000000000018</v>
      </c>
      <c r="I195" s="44">
        <v>50.201586081039224</v>
      </c>
      <c r="J195" s="44">
        <v>52.846004905022312</v>
      </c>
      <c r="K195" s="44">
        <v>-2.9160429022806009</v>
      </c>
      <c r="L195" s="44">
        <v>9457.2001840000012</v>
      </c>
      <c r="M195" s="44">
        <v>3447.2001839999994</v>
      </c>
      <c r="N195" s="44">
        <v>430.90002299999992</v>
      </c>
    </row>
    <row r="196" spans="1:14" ht="12.75" customHeight="1" x14ac:dyDescent="0.25">
      <c r="A196" s="43">
        <v>143</v>
      </c>
      <c r="B196" s="42" t="s">
        <v>343</v>
      </c>
      <c r="C196" s="44">
        <v>3175</v>
      </c>
      <c r="D196" s="44">
        <v>454.96668600000004</v>
      </c>
      <c r="E196" s="44">
        <v>91.083321999999995</v>
      </c>
      <c r="F196" s="44">
        <v>223.91665699999993</v>
      </c>
      <c r="G196" s="44">
        <v>6.9785329293318838</v>
      </c>
      <c r="H196" s="44">
        <v>8</v>
      </c>
      <c r="I196" s="44">
        <v>51.54443926478298</v>
      </c>
      <c r="J196" s="44">
        <v>70.48347117687436</v>
      </c>
      <c r="K196" s="44">
        <v>-1.0214670706681159</v>
      </c>
      <c r="L196" s="44">
        <v>3639.7334880000003</v>
      </c>
      <c r="M196" s="44">
        <v>464.73348800000002</v>
      </c>
      <c r="N196" s="44">
        <v>58.091686000000003</v>
      </c>
    </row>
    <row r="197" spans="1:14" ht="12.75" customHeight="1" x14ac:dyDescent="0.25">
      <c r="A197" s="43">
        <v>145</v>
      </c>
      <c r="B197" s="42" t="s">
        <v>344</v>
      </c>
      <c r="C197" s="44">
        <v>6066</v>
      </c>
      <c r="D197" s="44">
        <v>541.48334999999997</v>
      </c>
      <c r="E197" s="44">
        <v>91.383323999999988</v>
      </c>
      <c r="F197" s="44">
        <v>203.949994</v>
      </c>
      <c r="G197" s="44">
        <v>11.202560521944029</v>
      </c>
      <c r="H197" s="44">
        <v>16</v>
      </c>
      <c r="I197" s="44">
        <v>45.305622425771261</v>
      </c>
      <c r="J197" s="44">
        <v>59.905982661997449</v>
      </c>
      <c r="K197" s="44">
        <v>-4.7974394780559715</v>
      </c>
      <c r="L197" s="44">
        <v>8663.7335999999996</v>
      </c>
      <c r="M197" s="44">
        <v>2597.7336</v>
      </c>
      <c r="N197" s="44">
        <v>162.35835</v>
      </c>
    </row>
    <row r="198" spans="1:14" ht="12.75" customHeight="1" x14ac:dyDescent="0.25">
      <c r="A198" s="42"/>
      <c r="B198" s="42" t="s">
        <v>345</v>
      </c>
      <c r="C198" s="44">
        <v>199362</v>
      </c>
      <c r="D198" s="44">
        <v>22801.133822</v>
      </c>
      <c r="E198" s="44">
        <v>3582.8496090000008</v>
      </c>
      <c r="F198" s="44">
        <v>8132.916459</v>
      </c>
      <c r="G198" s="44">
        <v>8.7435125619780685</v>
      </c>
      <c r="H198" s="44">
        <v>10.555551352616417</v>
      </c>
      <c r="I198" s="44">
        <v>55.264059670206599</v>
      </c>
      <c r="J198" s="44">
        <v>71.528016991328883</v>
      </c>
      <c r="K198" s="44">
        <v>-1.8120387906383484</v>
      </c>
      <c r="L198" s="44">
        <v>240678.53895599997</v>
      </c>
      <c r="M198" s="44">
        <v>41316.538955999997</v>
      </c>
      <c r="N198" s="44">
        <v>3621.8186704848481</v>
      </c>
    </row>
    <row r="199" spans="1:14" ht="12.75" customHeight="1" x14ac:dyDescent="0.25">
      <c r="A199" s="42" t="s">
        <v>455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ht="12.75" customHeight="1" x14ac:dyDescent="0.25">
      <c r="A200" s="43">
        <v>887</v>
      </c>
      <c r="B200" s="42" t="s">
        <v>441</v>
      </c>
      <c r="C200" s="44">
        <v>11955</v>
      </c>
      <c r="D200" s="44">
        <v>2482.6500339999998</v>
      </c>
      <c r="E200" s="44">
        <v>561.66663799999992</v>
      </c>
      <c r="F200" s="44">
        <v>880.19999799999994</v>
      </c>
      <c r="G200" s="44">
        <v>4.8154189419675575</v>
      </c>
      <c r="H200" s="44">
        <v>4.5000000000000018</v>
      </c>
      <c r="I200" s="44">
        <v>67.694110883561038</v>
      </c>
      <c r="J200" s="44">
        <v>87.26643619796063</v>
      </c>
      <c r="K200" s="44">
        <v>0.31541894196755776</v>
      </c>
      <c r="L200" s="44">
        <v>11171.925153000004</v>
      </c>
      <c r="M200" s="44">
        <v>-783.0748470000002</v>
      </c>
      <c r="N200" s="44">
        <v>-174.01663266666671</v>
      </c>
    </row>
    <row r="201" spans="1:14" ht="12.75" customHeight="1" x14ac:dyDescent="0.25">
      <c r="A201" s="43">
        <v>885</v>
      </c>
      <c r="B201" s="42" t="s">
        <v>361</v>
      </c>
      <c r="C201" s="44">
        <v>38385</v>
      </c>
      <c r="D201" s="44">
        <v>8161.833412</v>
      </c>
      <c r="E201" s="44">
        <v>1013.2832639999999</v>
      </c>
      <c r="F201" s="44">
        <v>228.616657</v>
      </c>
      <c r="G201" s="44">
        <v>4.7029874370584617</v>
      </c>
      <c r="H201" s="44">
        <v>4.5000000000000018</v>
      </c>
      <c r="I201" s="44">
        <v>90.708654711025716</v>
      </c>
      <c r="J201" s="44">
        <v>92.968844975223618</v>
      </c>
      <c r="K201" s="44">
        <v>0.20298743705846164</v>
      </c>
      <c r="L201" s="44">
        <v>36728.250354000011</v>
      </c>
      <c r="M201" s="44">
        <v>-1656.749646</v>
      </c>
      <c r="N201" s="44">
        <v>-368.1665880000001</v>
      </c>
    </row>
    <row r="202" spans="1:14" ht="12.75" customHeight="1" x14ac:dyDescent="0.25">
      <c r="A202" s="43">
        <v>886</v>
      </c>
      <c r="B202" s="42" t="s">
        <v>362</v>
      </c>
      <c r="C202" s="44">
        <v>29114</v>
      </c>
      <c r="D202" s="44">
        <v>5968.9500380000009</v>
      </c>
      <c r="E202" s="44">
        <v>490.58329799999984</v>
      </c>
      <c r="F202" s="44">
        <v>978.19999799999994</v>
      </c>
      <c r="G202" s="44">
        <v>4.8775747517825003</v>
      </c>
      <c r="H202" s="44">
        <v>4.5</v>
      </c>
      <c r="I202" s="44">
        <v>86.985879784782099</v>
      </c>
      <c r="J202" s="44">
        <v>100.15859412500308</v>
      </c>
      <c r="K202" s="44">
        <v>0.3775747517825005</v>
      </c>
      <c r="L202" s="44">
        <v>26860.275171000001</v>
      </c>
      <c r="M202" s="44">
        <v>-2253.7248289999993</v>
      </c>
      <c r="N202" s="44">
        <v>-500.82773977777765</v>
      </c>
    </row>
    <row r="203" spans="1:14" ht="12.75" customHeight="1" x14ac:dyDescent="0.25">
      <c r="A203" s="43">
        <v>883</v>
      </c>
      <c r="B203" s="42" t="s">
        <v>363</v>
      </c>
      <c r="C203" s="44">
        <v>29242.58</v>
      </c>
      <c r="D203" s="44">
        <v>6286.9000709999991</v>
      </c>
      <c r="E203" s="44">
        <v>1319.8666089999999</v>
      </c>
      <c r="F203" s="44">
        <v>832.5999939999997</v>
      </c>
      <c r="G203" s="44">
        <v>4.6513511698538341</v>
      </c>
      <c r="H203" s="44">
        <v>4.5000000000000009</v>
      </c>
      <c r="I203" s="44">
        <v>77.000459410461985</v>
      </c>
      <c r="J203" s="44">
        <v>83.951802988252837</v>
      </c>
      <c r="K203" s="44">
        <v>0.15135116985383434</v>
      </c>
      <c r="L203" s="44">
        <v>28291.050319499998</v>
      </c>
      <c r="M203" s="44">
        <v>-951.5296805000005</v>
      </c>
      <c r="N203" s="44">
        <v>-211.45104011111118</v>
      </c>
    </row>
    <row r="204" spans="1:14" ht="12.75" customHeight="1" x14ac:dyDescent="0.25">
      <c r="A204" s="43">
        <v>884</v>
      </c>
      <c r="B204" s="42" t="s">
        <v>364</v>
      </c>
      <c r="C204" s="44">
        <v>2784</v>
      </c>
      <c r="D204" s="44">
        <v>614.90000199999997</v>
      </c>
      <c r="E204" s="44">
        <v>209.89999800000001</v>
      </c>
      <c r="F204" s="44">
        <v>90</v>
      </c>
      <c r="G204" s="44">
        <v>4.5275654430718308</v>
      </c>
      <c r="H204" s="44">
        <v>4.5</v>
      </c>
      <c r="I204" s="44">
        <v>67.628625548948378</v>
      </c>
      <c r="J204" s="44">
        <v>75.008082744829039</v>
      </c>
      <c r="K204" s="44">
        <v>2.7565443071831053E-2</v>
      </c>
      <c r="L204" s="44">
        <v>2767.050009</v>
      </c>
      <c r="M204" s="44">
        <v>-16.949991000000008</v>
      </c>
      <c r="N204" s="44">
        <v>-3.7666646666666703</v>
      </c>
    </row>
    <row r="205" spans="1:14" ht="12.75" customHeight="1" x14ac:dyDescent="0.25">
      <c r="A205" s="43">
        <v>0</v>
      </c>
      <c r="B205" s="42" t="s">
        <v>337</v>
      </c>
      <c r="C205" s="44">
        <v>0</v>
      </c>
      <c r="D205" s="44">
        <v>86.266666999999998</v>
      </c>
      <c r="E205" s="44">
        <v>0</v>
      </c>
      <c r="F205" s="44">
        <v>4410</v>
      </c>
      <c r="G205" s="44">
        <v>0</v>
      </c>
      <c r="H205" s="44">
        <v>1</v>
      </c>
      <c r="I205" s="44">
        <v>0</v>
      </c>
      <c r="J205" s="44">
        <v>0</v>
      </c>
      <c r="K205" s="44">
        <v>-1</v>
      </c>
      <c r="L205" s="44">
        <v>86.266666999999998</v>
      </c>
      <c r="M205" s="44">
        <v>86.266666999999998</v>
      </c>
      <c r="N205" s="44">
        <v>86.266666999999998</v>
      </c>
    </row>
    <row r="206" spans="1:14" ht="12.75" customHeight="1" x14ac:dyDescent="0.25">
      <c r="A206" s="42"/>
      <c r="B206" s="42" t="s">
        <v>345</v>
      </c>
      <c r="C206" s="44">
        <v>111480.58</v>
      </c>
      <c r="D206" s="44">
        <v>23601.500224000003</v>
      </c>
      <c r="E206" s="44">
        <v>3595.2998069999994</v>
      </c>
      <c r="F206" s="44">
        <v>7419.6166469999998</v>
      </c>
      <c r="G206" s="44">
        <v>4.7234531255194154</v>
      </c>
      <c r="H206" s="44">
        <v>4.4872070278738905</v>
      </c>
      <c r="I206" s="44">
        <v>71.565646002914576</v>
      </c>
      <c r="J206" s="44">
        <v>90.676582747800822</v>
      </c>
      <c r="K206" s="44">
        <v>0.23624609764552473</v>
      </c>
      <c r="L206" s="44">
        <v>105904.81767350002</v>
      </c>
      <c r="M206" s="44">
        <v>-5575.7623265000011</v>
      </c>
      <c r="N206" s="44">
        <v>-1171.9619982222223</v>
      </c>
    </row>
    <row r="207" spans="1:14" ht="12.75" customHeight="1" x14ac:dyDescent="0.25">
      <c r="A207" s="42" t="s">
        <v>456</v>
      </c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ht="12.75" customHeight="1" x14ac:dyDescent="0.25">
      <c r="A208" s="43">
        <v>885</v>
      </c>
      <c r="B208" s="42" t="s">
        <v>361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</row>
    <row r="209" spans="1:14" ht="12.75" customHeight="1" x14ac:dyDescent="0.25">
      <c r="A209" s="43">
        <v>878</v>
      </c>
      <c r="B209" s="42" t="s">
        <v>368</v>
      </c>
      <c r="C209" s="44">
        <v>41667.160000000003</v>
      </c>
      <c r="D209" s="44">
        <v>9308.7667149999979</v>
      </c>
      <c r="E209" s="44">
        <v>828.54995900000006</v>
      </c>
      <c r="F209" s="44">
        <v>1168.233332</v>
      </c>
      <c r="G209" s="44">
        <v>4.4761203364198829</v>
      </c>
      <c r="H209" s="44">
        <v>4.5000000000000027</v>
      </c>
      <c r="I209" s="44">
        <v>81.901091795520045</v>
      </c>
      <c r="J209" s="44">
        <v>91.339445989862227</v>
      </c>
      <c r="K209" s="44">
        <v>-2.3879663580116811E-2</v>
      </c>
      <c r="L209" s="44">
        <v>41889.450217500009</v>
      </c>
      <c r="M209" s="44">
        <v>222.29021749999978</v>
      </c>
      <c r="N209" s="44">
        <v>49.397826111111037</v>
      </c>
    </row>
    <row r="210" spans="1:14" ht="12.75" customHeight="1" x14ac:dyDescent="0.25">
      <c r="A210" s="43">
        <v>0</v>
      </c>
      <c r="B210" s="42" t="s">
        <v>337</v>
      </c>
      <c r="C210" s="44">
        <v>0</v>
      </c>
      <c r="D210" s="44">
        <v>60</v>
      </c>
      <c r="E210" s="44">
        <v>0</v>
      </c>
      <c r="F210" s="44">
        <v>120</v>
      </c>
      <c r="G210" s="44">
        <v>0</v>
      </c>
      <c r="H210" s="44">
        <v>1</v>
      </c>
      <c r="I210" s="44">
        <v>0</v>
      </c>
      <c r="J210" s="44">
        <v>0</v>
      </c>
      <c r="K210" s="44">
        <v>-1</v>
      </c>
      <c r="L210" s="44">
        <v>60</v>
      </c>
      <c r="M210" s="44">
        <v>60</v>
      </c>
      <c r="N210" s="44">
        <v>60</v>
      </c>
    </row>
    <row r="211" spans="1:14" s="93" customFormat="1" ht="12.75" customHeight="1" x14ac:dyDescent="0.25">
      <c r="A211" s="87"/>
      <c r="B211" s="87" t="s">
        <v>345</v>
      </c>
      <c r="C211" s="88">
        <v>41667.160000000003</v>
      </c>
      <c r="D211" s="88">
        <v>9368.7667149999979</v>
      </c>
      <c r="E211" s="88">
        <v>828.54995900000006</v>
      </c>
      <c r="F211" s="88">
        <v>1288.233332</v>
      </c>
      <c r="G211" s="88">
        <v>4.4474541065568642</v>
      </c>
      <c r="H211" s="88">
        <v>4.4775850966954112</v>
      </c>
      <c r="I211" s="88">
        <v>80.617548864141739</v>
      </c>
      <c r="J211" s="88">
        <v>90.802013748166232</v>
      </c>
      <c r="K211" s="88">
        <v>-3.0130990138546851E-2</v>
      </c>
      <c r="L211" s="88">
        <v>41949.450217500009</v>
      </c>
      <c r="M211" s="88">
        <v>282.29021749999976</v>
      </c>
      <c r="N211" s="88">
        <v>109.39782611111103</v>
      </c>
    </row>
    <row r="212" spans="1:14" ht="12.75" customHeight="1" x14ac:dyDescent="0.25">
      <c r="A212" s="42"/>
      <c r="B212" s="42" t="s">
        <v>369</v>
      </c>
      <c r="C212" s="44">
        <v>561561.06000000006</v>
      </c>
      <c r="D212" s="44">
        <v>94459.401326000007</v>
      </c>
      <c r="E212" s="44">
        <v>13706.698929999999</v>
      </c>
      <c r="F212" s="44">
        <v>32838.866277000001</v>
      </c>
      <c r="G212" s="44">
        <v>5.9449991437266299</v>
      </c>
      <c r="H212" s="44">
        <v>6.7749868714534198</v>
      </c>
      <c r="I212" s="44">
        <v>62.917643599299971</v>
      </c>
      <c r="J212" s="44">
        <v>81.458292058339509</v>
      </c>
      <c r="K212" s="44">
        <v>-0.8299877277267933</v>
      </c>
      <c r="L212" s="44">
        <v>639961.20386900008</v>
      </c>
      <c r="M212" s="44">
        <v>78400.143868999992</v>
      </c>
      <c r="N212" s="44">
        <v>5546.7462418249161</v>
      </c>
    </row>
    <row r="213" spans="1:14" ht="12.75" customHeight="1" x14ac:dyDescent="0.25">
      <c r="A213" s="42"/>
      <c r="B213" s="42" t="s">
        <v>370</v>
      </c>
      <c r="C213" s="44">
        <v>561561.06000000006</v>
      </c>
      <c r="D213" s="44">
        <v>94459.401326000007</v>
      </c>
      <c r="E213" s="44">
        <v>13706.698929999999</v>
      </c>
      <c r="F213" s="44">
        <v>32838.866277000001</v>
      </c>
      <c r="G213" s="44">
        <v>5.9449991437266299</v>
      </c>
      <c r="H213" s="44">
        <v>6.7749868714534225</v>
      </c>
      <c r="I213" s="44">
        <v>62.917643599299971</v>
      </c>
      <c r="J213" s="44">
        <v>81.458292058339509</v>
      </c>
      <c r="K213" s="44">
        <v>-0.8299877277267933</v>
      </c>
      <c r="L213" s="44">
        <v>639961.20386900008</v>
      </c>
      <c r="M213" s="44">
        <v>78400.143868999992</v>
      </c>
      <c r="N213" s="44">
        <v>5546.7462418249161</v>
      </c>
    </row>
  </sheetData>
  <pageMargins left="0" right="0" top="0" bottom="0" header="0" footer="0"/>
  <pageSetup paperSize="0" fitToWidth="0" fitToHeight="0" orientation="landscape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5045-0EC0-4F54-9887-14ADA5AC48D5}">
  <dimension ref="A1:N124"/>
  <sheetViews>
    <sheetView workbookViewId="0">
      <pane xSplit="2" ySplit="2" topLeftCell="C113" activePane="bottomRight" state="frozen"/>
      <selection activeCell="G236" sqref="G236"/>
      <selection pane="topRight" activeCell="G236" sqref="G236"/>
      <selection pane="bottomLeft" activeCell="G236" sqref="G236"/>
      <selection pane="bottomRight" activeCell="G236" sqref="G236"/>
    </sheetView>
  </sheetViews>
  <sheetFormatPr defaultRowHeight="15" x14ac:dyDescent="0.25"/>
  <cols>
    <col min="2" max="2" width="39.5703125" bestFit="1" customWidth="1"/>
    <col min="3" max="3" width="10.7109375" bestFit="1" customWidth="1"/>
  </cols>
  <sheetData>
    <row r="1" spans="1:14" x14ac:dyDescent="0.25">
      <c r="A1" s="42" t="s">
        <v>304</v>
      </c>
      <c r="B1" s="42" t="s">
        <v>440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s="69" customFormat="1" ht="75" x14ac:dyDescent="0.25">
      <c r="A2" s="68" t="s">
        <v>306</v>
      </c>
      <c r="B2" s="68" t="s">
        <v>307</v>
      </c>
      <c r="C2" s="68" t="s">
        <v>308</v>
      </c>
      <c r="D2" s="68" t="s">
        <v>309</v>
      </c>
      <c r="E2" s="68" t="s">
        <v>310</v>
      </c>
      <c r="F2" s="68" t="s">
        <v>311</v>
      </c>
      <c r="G2" s="68" t="s">
        <v>312</v>
      </c>
      <c r="H2" s="68" t="s">
        <v>313</v>
      </c>
      <c r="I2" s="68" t="s">
        <v>314</v>
      </c>
      <c r="J2" s="68" t="s">
        <v>315</v>
      </c>
      <c r="K2" s="68" t="s">
        <v>316</v>
      </c>
      <c r="L2" s="68" t="s">
        <v>317</v>
      </c>
      <c r="M2" s="68" t="s">
        <v>318</v>
      </c>
      <c r="N2" s="68" t="s">
        <v>319</v>
      </c>
    </row>
    <row r="3" spans="1:14" x14ac:dyDescent="0.25">
      <c r="A3" s="42" t="s">
        <v>320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25">
      <c r="A4" s="42" t="s">
        <v>321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 x14ac:dyDescent="0.25">
      <c r="A5" s="43">
        <v>101</v>
      </c>
      <c r="B5" s="42" t="s">
        <v>322</v>
      </c>
      <c r="C5" s="44">
        <v>4108</v>
      </c>
      <c r="D5" s="44">
        <v>515.81667199999993</v>
      </c>
      <c r="E5" s="44">
        <v>196.06665999999998</v>
      </c>
      <c r="F5" s="44">
        <v>60.616662999999996</v>
      </c>
      <c r="G5" s="44">
        <v>7.9640698391385083</v>
      </c>
      <c r="H5" s="44">
        <v>9.9999999999999982</v>
      </c>
      <c r="I5" s="44">
        <v>53.177993871702256</v>
      </c>
      <c r="J5" s="44">
        <v>57.706084906620646</v>
      </c>
      <c r="K5" s="44">
        <v>-2.0359301608614917</v>
      </c>
      <c r="L5" s="44">
        <v>5158.1667199999993</v>
      </c>
      <c r="M5" s="44">
        <v>1050.1667200000002</v>
      </c>
      <c r="N5" s="44">
        <v>105.01667199999999</v>
      </c>
    </row>
    <row r="6" spans="1:14" x14ac:dyDescent="0.25">
      <c r="A6" s="43">
        <v>102</v>
      </c>
      <c r="B6" s="42" t="s">
        <v>347</v>
      </c>
      <c r="C6" s="44">
        <v>1073</v>
      </c>
      <c r="D6" s="44">
        <v>219.43333900000002</v>
      </c>
      <c r="E6" s="44">
        <v>16.983329000000001</v>
      </c>
      <c r="F6" s="44">
        <v>25.133331999999999</v>
      </c>
      <c r="G6" s="44">
        <v>4.8898677151332954</v>
      </c>
      <c r="H6" s="44">
        <v>5</v>
      </c>
      <c r="I6" s="44">
        <v>82.049321353469693</v>
      </c>
      <c r="J6" s="44">
        <v>90.77194168052479</v>
      </c>
      <c r="K6" s="44">
        <v>-0.11013228486670414</v>
      </c>
      <c r="L6" s="44">
        <v>1097.1666950000001</v>
      </c>
      <c r="M6" s="44">
        <v>24.166695000000182</v>
      </c>
      <c r="N6" s="44">
        <v>4.833339000000036</v>
      </c>
    </row>
    <row r="7" spans="1:14" x14ac:dyDescent="0.25">
      <c r="A7" s="43">
        <v>103</v>
      </c>
      <c r="B7" s="42" t="s">
        <v>323</v>
      </c>
      <c r="C7" s="44">
        <v>1880</v>
      </c>
      <c r="D7" s="44">
        <v>266.13333699999998</v>
      </c>
      <c r="E7" s="44">
        <v>38.766662000000004</v>
      </c>
      <c r="F7" s="44">
        <v>66.249995999999996</v>
      </c>
      <c r="G7" s="44">
        <v>7.0641281591866107</v>
      </c>
      <c r="H7" s="44">
        <v>11</v>
      </c>
      <c r="I7" s="44">
        <v>46.048523026139591</v>
      </c>
      <c r="J7" s="44">
        <v>56.054146103519962</v>
      </c>
      <c r="K7" s="44">
        <v>-3.9358718408133893</v>
      </c>
      <c r="L7" s="44">
        <v>2927.466707</v>
      </c>
      <c r="M7" s="44">
        <v>1047.466707</v>
      </c>
      <c r="N7" s="44">
        <v>95.224246090909091</v>
      </c>
    </row>
    <row r="8" spans="1:14" x14ac:dyDescent="0.25">
      <c r="A8" s="43">
        <v>104</v>
      </c>
      <c r="B8" s="42" t="s">
        <v>324</v>
      </c>
      <c r="C8" s="44">
        <v>3902</v>
      </c>
      <c r="D8" s="44">
        <v>893.8833430000002</v>
      </c>
      <c r="E8" s="44">
        <v>86.949995000000001</v>
      </c>
      <c r="F8" s="44">
        <v>346.99999200000008</v>
      </c>
      <c r="G8" s="44">
        <v>4.3652228566026645</v>
      </c>
      <c r="H8" s="44">
        <v>4.9999999999999982</v>
      </c>
      <c r="I8" s="44">
        <v>58.77243644727605</v>
      </c>
      <c r="J8" s="44">
        <v>79.564995373352531</v>
      </c>
      <c r="K8" s="44">
        <v>-0.63477714339733549</v>
      </c>
      <c r="L8" s="44">
        <v>4469.4167149999994</v>
      </c>
      <c r="M8" s="44">
        <v>567.41671500000007</v>
      </c>
      <c r="N8" s="44">
        <v>113.48334299999999</v>
      </c>
    </row>
    <row r="9" spans="1:14" x14ac:dyDescent="0.25">
      <c r="A9" s="43">
        <v>106</v>
      </c>
      <c r="B9" s="42" t="s">
        <v>325</v>
      </c>
      <c r="C9" s="44">
        <v>1051</v>
      </c>
      <c r="D9" s="44">
        <v>103.86666700000002</v>
      </c>
      <c r="E9" s="44">
        <v>0</v>
      </c>
      <c r="F9" s="44">
        <v>31.916665999999999</v>
      </c>
      <c r="G9" s="44">
        <v>10.118741944419954</v>
      </c>
      <c r="H9" s="44">
        <v>11</v>
      </c>
      <c r="I9" s="44">
        <v>70.366113744942879</v>
      </c>
      <c r="J9" s="44">
        <v>91.98856313109053</v>
      </c>
      <c r="K9" s="44">
        <v>-0.88125805558004688</v>
      </c>
      <c r="L9" s="44">
        <v>1142.5333370000001</v>
      </c>
      <c r="M9" s="44">
        <v>91.533337000000031</v>
      </c>
      <c r="N9" s="44">
        <v>8.3212124545454564</v>
      </c>
    </row>
    <row r="10" spans="1:14" x14ac:dyDescent="0.25">
      <c r="A10" s="43">
        <v>109</v>
      </c>
      <c r="B10" s="42" t="s">
        <v>326</v>
      </c>
      <c r="C10" s="44">
        <v>3148</v>
      </c>
      <c r="D10" s="44">
        <v>813.61668399999996</v>
      </c>
      <c r="E10" s="44">
        <v>91.383322000000007</v>
      </c>
      <c r="F10" s="44">
        <v>317.19998900000002</v>
      </c>
      <c r="G10" s="44">
        <v>3.8691438633281519</v>
      </c>
      <c r="H10" s="44">
        <v>5.0000000000000009</v>
      </c>
      <c r="I10" s="44">
        <v>51.513664095539461</v>
      </c>
      <c r="J10" s="44">
        <v>69.569060312249334</v>
      </c>
      <c r="K10" s="44">
        <v>-1.1308561366718481</v>
      </c>
      <c r="L10" s="44">
        <v>4068.0834199999999</v>
      </c>
      <c r="M10" s="44">
        <v>920.08342000000005</v>
      </c>
      <c r="N10" s="44">
        <v>184.01668399999994</v>
      </c>
    </row>
    <row r="11" spans="1:14" x14ac:dyDescent="0.25">
      <c r="A11" s="43">
        <v>110</v>
      </c>
      <c r="B11" s="42" t="s">
        <v>327</v>
      </c>
      <c r="C11" s="44">
        <v>5676</v>
      </c>
      <c r="D11" s="44">
        <v>679.10000999999988</v>
      </c>
      <c r="E11" s="44">
        <v>43.199992999999992</v>
      </c>
      <c r="F11" s="44">
        <v>167.29999200000003</v>
      </c>
      <c r="G11" s="44">
        <v>8.3581209194798873</v>
      </c>
      <c r="H11" s="44">
        <v>9.9999999999999982</v>
      </c>
      <c r="I11" s="44">
        <v>63.803957193142757</v>
      </c>
      <c r="J11" s="44">
        <v>78.58230619445257</v>
      </c>
      <c r="K11" s="44">
        <v>-1.6418790805201127</v>
      </c>
      <c r="L11" s="44">
        <v>6791.0000999999993</v>
      </c>
      <c r="M11" s="44">
        <v>1115.0001000000002</v>
      </c>
      <c r="N11" s="44">
        <v>111.50001000000002</v>
      </c>
    </row>
    <row r="12" spans="1:14" x14ac:dyDescent="0.25">
      <c r="A12" s="43">
        <v>111</v>
      </c>
      <c r="B12" s="42" t="s">
        <v>351</v>
      </c>
      <c r="C12" s="44">
        <v>2150</v>
      </c>
      <c r="D12" s="44">
        <v>432.38333599999999</v>
      </c>
      <c r="E12" s="44">
        <v>6.333330000000001</v>
      </c>
      <c r="F12" s="44">
        <v>5.0166659999999998</v>
      </c>
      <c r="G12" s="44">
        <v>4.9724395484103487</v>
      </c>
      <c r="H12" s="44">
        <v>6</v>
      </c>
      <c r="I12" s="44">
        <v>80.754206973420096</v>
      </c>
      <c r="J12" s="44">
        <v>81.677620456145007</v>
      </c>
      <c r="K12" s="44">
        <v>-1.0275604515896515</v>
      </c>
      <c r="L12" s="44">
        <v>2594.3000159999997</v>
      </c>
      <c r="M12" s="44">
        <v>444.30001599999991</v>
      </c>
      <c r="N12" s="44">
        <v>74.050002666666657</v>
      </c>
    </row>
    <row r="13" spans="1:14" x14ac:dyDescent="0.25">
      <c r="A13" s="43">
        <v>112</v>
      </c>
      <c r="B13" s="42" t="s">
        <v>328</v>
      </c>
      <c r="C13" s="44">
        <v>4727</v>
      </c>
      <c r="D13" s="44">
        <v>1117.5666699999999</v>
      </c>
      <c r="E13" s="44">
        <v>7.6833289999999996</v>
      </c>
      <c r="F13" s="44">
        <v>5.7499989999999999</v>
      </c>
      <c r="G13" s="44">
        <v>4.2297252834141874</v>
      </c>
      <c r="H13" s="44">
        <v>3.9999999999999996</v>
      </c>
      <c r="I13" s="44">
        <v>104.48717967194902</v>
      </c>
      <c r="J13" s="44">
        <v>105.02110651412671</v>
      </c>
      <c r="K13" s="44">
        <v>0.22972528341418752</v>
      </c>
      <c r="L13" s="44">
        <v>4470.2666799999997</v>
      </c>
      <c r="M13" s="44">
        <v>-256.73331999999994</v>
      </c>
      <c r="N13" s="44">
        <v>-64.183329999999984</v>
      </c>
    </row>
    <row r="14" spans="1:14" x14ac:dyDescent="0.25">
      <c r="A14" s="43">
        <v>114</v>
      </c>
      <c r="B14" s="42" t="s">
        <v>329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</row>
    <row r="15" spans="1:14" x14ac:dyDescent="0.25">
      <c r="A15" s="43">
        <v>116</v>
      </c>
      <c r="B15" s="42" t="s">
        <v>330</v>
      </c>
      <c r="C15" s="44">
        <v>4700</v>
      </c>
      <c r="D15" s="44">
        <v>964.43333399999983</v>
      </c>
      <c r="E15" s="44">
        <v>31.949998000000001</v>
      </c>
      <c r="F15" s="44">
        <v>25.616665000000001</v>
      </c>
      <c r="G15" s="44">
        <v>4.8733280303644095</v>
      </c>
      <c r="H15" s="44">
        <v>5</v>
      </c>
      <c r="I15" s="44">
        <v>91.976516904040679</v>
      </c>
      <c r="J15" s="44">
        <v>94.341200802022271</v>
      </c>
      <c r="K15" s="44">
        <v>-0.12667196963559035</v>
      </c>
      <c r="L15" s="44">
        <v>4822.1666699999996</v>
      </c>
      <c r="M15" s="44">
        <v>122.16667000000005</v>
      </c>
      <c r="N15" s="44">
        <v>24.433333999999999</v>
      </c>
    </row>
    <row r="16" spans="1:14" x14ac:dyDescent="0.25">
      <c r="A16" s="43">
        <v>119</v>
      </c>
      <c r="B16" s="42" t="s">
        <v>331</v>
      </c>
      <c r="C16" s="44">
        <v>4659</v>
      </c>
      <c r="D16" s="44">
        <v>987.95001600000023</v>
      </c>
      <c r="E16" s="44">
        <v>142.73332300000001</v>
      </c>
      <c r="F16" s="44">
        <v>628.86665900000003</v>
      </c>
      <c r="G16" s="44">
        <v>4.7158256233076461</v>
      </c>
      <c r="H16" s="44">
        <v>4.9999999999999991</v>
      </c>
      <c r="I16" s="44">
        <v>52.843056523364588</v>
      </c>
      <c r="J16" s="44">
        <v>76.962308542515899</v>
      </c>
      <c r="K16" s="44">
        <v>-0.28417437669235368</v>
      </c>
      <c r="L16" s="44">
        <v>4939.7500799999998</v>
      </c>
      <c r="M16" s="44">
        <v>280.75007999999985</v>
      </c>
      <c r="N16" s="44">
        <v>56.150015999999987</v>
      </c>
    </row>
    <row r="17" spans="1:14" x14ac:dyDescent="0.25">
      <c r="A17" s="43">
        <v>122</v>
      </c>
      <c r="B17" s="42" t="s">
        <v>332</v>
      </c>
      <c r="C17" s="44">
        <v>548</v>
      </c>
      <c r="D17" s="44">
        <v>185.7</v>
      </c>
      <c r="E17" s="44">
        <v>7.8999990000000002</v>
      </c>
      <c r="F17" s="44">
        <v>11.733332000000001</v>
      </c>
      <c r="G17" s="44">
        <v>2.9509962304792676</v>
      </c>
      <c r="H17" s="44">
        <v>8</v>
      </c>
      <c r="I17" s="44">
        <v>33.360389989484958</v>
      </c>
      <c r="J17" s="44">
        <v>35.382231587718145</v>
      </c>
      <c r="K17" s="44">
        <v>-5.0490037695207324</v>
      </c>
      <c r="L17" s="44">
        <v>1485.6</v>
      </c>
      <c r="M17" s="44">
        <v>937.6</v>
      </c>
      <c r="N17" s="44">
        <v>117.2</v>
      </c>
    </row>
    <row r="18" spans="1:14" x14ac:dyDescent="0.25">
      <c r="A18" s="43">
        <v>159</v>
      </c>
      <c r="B18" s="42" t="s">
        <v>333</v>
      </c>
      <c r="C18" s="44">
        <v>6804</v>
      </c>
      <c r="D18" s="44">
        <v>1441.633343</v>
      </c>
      <c r="E18" s="44">
        <v>107.99999200000001</v>
      </c>
      <c r="F18" s="44">
        <v>26.216662999999997</v>
      </c>
      <c r="G18" s="44">
        <v>4.7196466653865405</v>
      </c>
      <c r="H18" s="44">
        <v>5</v>
      </c>
      <c r="I18" s="44">
        <v>86.353396689219664</v>
      </c>
      <c r="J18" s="44">
        <v>87.814321573044893</v>
      </c>
      <c r="K18" s="44">
        <v>-0.2803533346134594</v>
      </c>
      <c r="L18" s="44">
        <v>7208.1667149999994</v>
      </c>
      <c r="M18" s="44">
        <v>404.16671500000018</v>
      </c>
      <c r="N18" s="44">
        <v>80.833343000000028</v>
      </c>
    </row>
    <row r="19" spans="1:14" x14ac:dyDescent="0.25">
      <c r="A19" s="43">
        <v>160</v>
      </c>
      <c r="B19" s="42" t="s">
        <v>334</v>
      </c>
      <c r="C19" s="44">
        <v>8853</v>
      </c>
      <c r="D19" s="44">
        <v>1808.800009</v>
      </c>
      <c r="E19" s="44">
        <v>88.416661000000005</v>
      </c>
      <c r="F19" s="44">
        <v>590.883331</v>
      </c>
      <c r="G19" s="44">
        <v>4.8944051061202751</v>
      </c>
      <c r="H19" s="44">
        <v>5</v>
      </c>
      <c r="I19" s="44">
        <v>71.162734588174658</v>
      </c>
      <c r="J19" s="44">
        <v>93.326188199685262</v>
      </c>
      <c r="K19" s="44">
        <v>-0.10559489387972519</v>
      </c>
      <c r="L19" s="44">
        <v>9044.0000450000007</v>
      </c>
      <c r="M19" s="44">
        <v>191.00004500000011</v>
      </c>
      <c r="N19" s="44">
        <v>38.20000900000003</v>
      </c>
    </row>
    <row r="20" spans="1:14" x14ac:dyDescent="0.25">
      <c r="A20" s="43">
        <v>125</v>
      </c>
      <c r="B20" s="42" t="s">
        <v>335</v>
      </c>
      <c r="C20" s="44">
        <v>8182</v>
      </c>
      <c r="D20" s="44">
        <v>1864.066681</v>
      </c>
      <c r="E20" s="44">
        <v>21.999988999999999</v>
      </c>
      <c r="F20" s="44">
        <v>404.59999399999998</v>
      </c>
      <c r="G20" s="44">
        <v>4.3893279588102887</v>
      </c>
      <c r="H20" s="44">
        <v>4.9999999999999991</v>
      </c>
      <c r="I20" s="44">
        <v>71.437718360230178</v>
      </c>
      <c r="J20" s="44">
        <v>86.762574517050339</v>
      </c>
      <c r="K20" s="44">
        <v>-0.61067204118971119</v>
      </c>
      <c r="L20" s="44">
        <v>9320.3334049999994</v>
      </c>
      <c r="M20" s="44">
        <v>1138.3334050000003</v>
      </c>
      <c r="N20" s="44">
        <v>227.66668100000007</v>
      </c>
    </row>
    <row r="21" spans="1:14" x14ac:dyDescent="0.25">
      <c r="A21" s="43">
        <v>131</v>
      </c>
      <c r="B21" s="42" t="s">
        <v>336</v>
      </c>
      <c r="C21" s="44">
        <v>2714</v>
      </c>
      <c r="D21" s="44">
        <v>687.00000899999998</v>
      </c>
      <c r="E21" s="44">
        <v>26.299989999999998</v>
      </c>
      <c r="F21" s="44">
        <v>303.91666499999997</v>
      </c>
      <c r="G21" s="44">
        <v>3.9505094096730939</v>
      </c>
      <c r="H21" s="44">
        <v>6.537991259327625</v>
      </c>
      <c r="I21" s="44">
        <v>42.730981712138636</v>
      </c>
      <c r="J21" s="44">
        <v>60.937427067999572</v>
      </c>
      <c r="K21" s="44">
        <v>-2.0494905903269061</v>
      </c>
      <c r="L21" s="44">
        <v>4491.6000539999995</v>
      </c>
      <c r="M21" s="44">
        <v>1777.6000540000005</v>
      </c>
      <c r="N21" s="44">
        <v>252.33334233333332</v>
      </c>
    </row>
    <row r="22" spans="1:14" x14ac:dyDescent="0.25">
      <c r="A22" s="43">
        <v>0</v>
      </c>
      <c r="B22" s="42" t="s">
        <v>337</v>
      </c>
      <c r="C22" s="44">
        <v>0</v>
      </c>
      <c r="D22" s="44">
        <v>46.833339000000002</v>
      </c>
      <c r="E22" s="44">
        <v>0</v>
      </c>
      <c r="F22" s="44">
        <v>1620</v>
      </c>
      <c r="G22" s="44">
        <v>0</v>
      </c>
      <c r="H22" s="44">
        <v>19.999999999999996</v>
      </c>
      <c r="I22" s="44">
        <v>0</v>
      </c>
      <c r="J22" s="44">
        <v>0</v>
      </c>
      <c r="K22" s="44">
        <v>-20</v>
      </c>
      <c r="L22" s="44">
        <v>936.6667799999999</v>
      </c>
      <c r="M22" s="44">
        <v>936.6667799999999</v>
      </c>
      <c r="N22" s="44">
        <v>46.833339000000002</v>
      </c>
    </row>
    <row r="23" spans="1:14" x14ac:dyDescent="0.25">
      <c r="A23" s="43">
        <v>132</v>
      </c>
      <c r="B23" s="42" t="s">
        <v>338</v>
      </c>
      <c r="C23" s="44">
        <v>3470</v>
      </c>
      <c r="D23" s="44">
        <v>822.10001</v>
      </c>
      <c r="E23" s="44">
        <v>75.249987999999988</v>
      </c>
      <c r="F23" s="44">
        <v>110.78332999999999</v>
      </c>
      <c r="G23" s="44">
        <v>4.2208976496667354</v>
      </c>
      <c r="H23" s="44">
        <v>4.9999999999999991</v>
      </c>
      <c r="I23" s="44">
        <v>68.840100879989947</v>
      </c>
      <c r="J23" s="44">
        <v>73.081852283015223</v>
      </c>
      <c r="K23" s="44">
        <v>-0.77910235033326447</v>
      </c>
      <c r="L23" s="44">
        <v>4110.5000499999996</v>
      </c>
      <c r="M23" s="44">
        <v>640.50004999999976</v>
      </c>
      <c r="N23" s="44">
        <v>128.10000999999994</v>
      </c>
    </row>
    <row r="24" spans="1:14" x14ac:dyDescent="0.25">
      <c r="A24" s="43">
        <v>133</v>
      </c>
      <c r="B24" s="42" t="s">
        <v>354</v>
      </c>
      <c r="C24" s="44">
        <v>1409</v>
      </c>
      <c r="D24" s="44">
        <v>280.85000200000002</v>
      </c>
      <c r="E24" s="44">
        <v>0.316666</v>
      </c>
      <c r="F24" s="44">
        <v>90.683333000000005</v>
      </c>
      <c r="G24" s="44">
        <v>5.0169129071254197</v>
      </c>
      <c r="H24" s="44">
        <v>4.9999999999999991</v>
      </c>
      <c r="I24" s="44">
        <v>75.783245728699072</v>
      </c>
      <c r="J24" s="44">
        <v>100.22525145121395</v>
      </c>
      <c r="K24" s="44">
        <v>1.6912907125419565E-2</v>
      </c>
      <c r="L24" s="44">
        <v>1404.25001</v>
      </c>
      <c r="M24" s="44">
        <v>-4.7499900000000537</v>
      </c>
      <c r="N24" s="44">
        <v>-0.94999800000001078</v>
      </c>
    </row>
    <row r="25" spans="1:14" x14ac:dyDescent="0.25">
      <c r="A25" s="43">
        <v>136</v>
      </c>
      <c r="B25" s="42" t="s">
        <v>339</v>
      </c>
      <c r="C25" s="44">
        <v>787</v>
      </c>
      <c r="D25" s="44">
        <v>186.23333399999999</v>
      </c>
      <c r="E25" s="44">
        <v>4.7666629999999994</v>
      </c>
      <c r="F25" s="44">
        <v>11.35</v>
      </c>
      <c r="G25" s="44">
        <v>4.2258814955221711</v>
      </c>
      <c r="H25" s="44">
        <v>5</v>
      </c>
      <c r="I25" s="44">
        <v>77.786015484843318</v>
      </c>
      <c r="J25" s="44">
        <v>82.408378257723214</v>
      </c>
      <c r="K25" s="44">
        <v>-0.77411850447782848</v>
      </c>
      <c r="L25" s="44">
        <v>931.16667000000007</v>
      </c>
      <c r="M25" s="44">
        <v>144.16666999999998</v>
      </c>
      <c r="N25" s="44">
        <v>28.833334000000001</v>
      </c>
    </row>
    <row r="26" spans="1:14" x14ac:dyDescent="0.25">
      <c r="A26" s="43">
        <v>152</v>
      </c>
      <c r="B26" s="42" t="s">
        <v>340</v>
      </c>
      <c r="C26" s="44">
        <v>478</v>
      </c>
      <c r="D26" s="44">
        <v>145.41666400000003</v>
      </c>
      <c r="E26" s="44">
        <v>78.400000000000006</v>
      </c>
      <c r="F26" s="44">
        <v>0</v>
      </c>
      <c r="G26" s="44">
        <v>3.2871060774712855</v>
      </c>
      <c r="H26" s="44">
        <v>5.9999999999999991</v>
      </c>
      <c r="I26" s="44">
        <v>35.59460910679406</v>
      </c>
      <c r="J26" s="44">
        <v>35.59460910679406</v>
      </c>
      <c r="K26" s="44">
        <v>-2.7128939225287145</v>
      </c>
      <c r="L26" s="44">
        <v>872.49998399999993</v>
      </c>
      <c r="M26" s="44">
        <v>394.49998399999998</v>
      </c>
      <c r="N26" s="44">
        <v>65.749997333333326</v>
      </c>
    </row>
    <row r="27" spans="1:14" x14ac:dyDescent="0.25">
      <c r="A27" s="43">
        <v>138</v>
      </c>
      <c r="B27" s="42" t="s">
        <v>357</v>
      </c>
      <c r="C27" s="44">
        <v>721</v>
      </c>
      <c r="D27" s="44">
        <v>152.216666</v>
      </c>
      <c r="E27" s="44">
        <v>0</v>
      </c>
      <c r="F27" s="44">
        <v>0</v>
      </c>
      <c r="G27" s="44">
        <v>4.7366692422497287</v>
      </c>
      <c r="H27" s="44">
        <v>4</v>
      </c>
      <c r="I27" s="44">
        <v>118.41673105624321</v>
      </c>
      <c r="J27" s="44">
        <v>118.41673105624321</v>
      </c>
      <c r="K27" s="44">
        <v>0.7366692422497283</v>
      </c>
      <c r="L27" s="44">
        <v>608.86666400000013</v>
      </c>
      <c r="M27" s="44">
        <v>-112.13333599999991</v>
      </c>
      <c r="N27" s="44">
        <v>-28.033333999999979</v>
      </c>
    </row>
    <row r="28" spans="1:14" x14ac:dyDescent="0.25">
      <c r="A28" s="43">
        <v>140</v>
      </c>
      <c r="B28" s="42" t="s">
        <v>341</v>
      </c>
      <c r="C28" s="44">
        <v>605</v>
      </c>
      <c r="D28" s="44">
        <v>116.15</v>
      </c>
      <c r="E28" s="44">
        <v>1.4666659999999998</v>
      </c>
      <c r="F28" s="44">
        <v>0</v>
      </c>
      <c r="G28" s="44">
        <v>5.2087817477399918</v>
      </c>
      <c r="H28" s="44">
        <v>5</v>
      </c>
      <c r="I28" s="44">
        <v>102.87657703203385</v>
      </c>
      <c r="J28" s="44">
        <v>102.87657703203385</v>
      </c>
      <c r="K28" s="44">
        <v>0.20878174773999147</v>
      </c>
      <c r="L28" s="44">
        <v>580.75</v>
      </c>
      <c r="M28" s="44">
        <v>-24.25</v>
      </c>
      <c r="N28" s="44">
        <v>-4.8499999999999996</v>
      </c>
    </row>
    <row r="29" spans="1:14" x14ac:dyDescent="0.25">
      <c r="A29" s="43">
        <v>142</v>
      </c>
      <c r="B29" s="42" t="s">
        <v>359</v>
      </c>
      <c r="C29" s="44">
        <v>864</v>
      </c>
      <c r="D29" s="44">
        <v>163.23333500000001</v>
      </c>
      <c r="E29" s="44">
        <v>1.7666659999999998</v>
      </c>
      <c r="F29" s="44">
        <v>13.483332000000001</v>
      </c>
      <c r="G29" s="44">
        <v>5.2930364989479628</v>
      </c>
      <c r="H29" s="44">
        <v>5</v>
      </c>
      <c r="I29" s="44">
        <v>96.815762623617061</v>
      </c>
      <c r="J29" s="44">
        <v>104.72727209256198</v>
      </c>
      <c r="K29" s="44">
        <v>0.29303649894796308</v>
      </c>
      <c r="L29" s="44">
        <v>816.16667499999994</v>
      </c>
      <c r="M29" s="44">
        <v>-47.833325000000038</v>
      </c>
      <c r="N29" s="44">
        <v>-9.5666650000000075</v>
      </c>
    </row>
    <row r="30" spans="1:14" x14ac:dyDescent="0.25">
      <c r="A30" s="43">
        <v>144</v>
      </c>
      <c r="B30" s="42" t="s">
        <v>342</v>
      </c>
      <c r="C30" s="44">
        <v>4623</v>
      </c>
      <c r="D30" s="44">
        <v>846.38334500000008</v>
      </c>
      <c r="E30" s="44">
        <v>136.73332400000001</v>
      </c>
      <c r="F30" s="44">
        <v>157.68332600000002</v>
      </c>
      <c r="G30" s="44">
        <v>5.4620640012711963</v>
      </c>
      <c r="H30" s="44">
        <v>5.9999999999999991</v>
      </c>
      <c r="I30" s="44">
        <v>67.54032287666692</v>
      </c>
      <c r="J30" s="44">
        <v>78.37320068875772</v>
      </c>
      <c r="K30" s="44">
        <v>-0.53793599872880349</v>
      </c>
      <c r="L30" s="44">
        <v>5078.3000700000002</v>
      </c>
      <c r="M30" s="44">
        <v>455.30007000000001</v>
      </c>
      <c r="N30" s="44">
        <v>75.883345000000006</v>
      </c>
    </row>
    <row r="31" spans="1:14" x14ac:dyDescent="0.25">
      <c r="A31" s="43">
        <v>143</v>
      </c>
      <c r="B31" s="42" t="s">
        <v>343</v>
      </c>
      <c r="C31" s="44">
        <v>95</v>
      </c>
      <c r="D31" s="44">
        <v>18.516666000000001</v>
      </c>
      <c r="E31" s="44">
        <v>0</v>
      </c>
      <c r="F31" s="44">
        <v>0</v>
      </c>
      <c r="G31" s="44">
        <v>5.1305132360220789</v>
      </c>
      <c r="H31" s="44">
        <v>8</v>
      </c>
      <c r="I31" s="44">
        <v>64.131415450275981</v>
      </c>
      <c r="J31" s="44">
        <v>64.131415450275981</v>
      </c>
      <c r="K31" s="44">
        <v>-2.8694867639779216</v>
      </c>
      <c r="L31" s="44">
        <v>148.13332800000001</v>
      </c>
      <c r="M31" s="44">
        <v>53.133327999999999</v>
      </c>
      <c r="N31" s="44">
        <v>6.6416659999999998</v>
      </c>
    </row>
    <row r="32" spans="1:14" x14ac:dyDescent="0.25">
      <c r="A32" s="43">
        <v>145</v>
      </c>
      <c r="B32" s="42" t="s">
        <v>344</v>
      </c>
      <c r="C32" s="44">
        <v>580</v>
      </c>
      <c r="D32" s="44">
        <v>80.350002000000003</v>
      </c>
      <c r="E32" s="44">
        <v>6.9333320000000001</v>
      </c>
      <c r="F32" s="44">
        <v>116.88333200000001</v>
      </c>
      <c r="G32" s="44">
        <v>7.2184192353847108</v>
      </c>
      <c r="H32" s="44">
        <v>8</v>
      </c>
      <c r="I32" s="44">
        <v>35.510204197584336</v>
      </c>
      <c r="J32" s="44">
        <v>83.062821592034965</v>
      </c>
      <c r="K32" s="44">
        <v>-0.78158076461528936</v>
      </c>
      <c r="L32" s="44">
        <v>642.80001600000003</v>
      </c>
      <c r="M32" s="44">
        <v>62.800015999999999</v>
      </c>
      <c r="N32" s="44">
        <v>7.8500019999999999</v>
      </c>
    </row>
    <row r="33" spans="1:14" x14ac:dyDescent="0.25">
      <c r="A33" s="42"/>
      <c r="B33" s="42" t="s">
        <v>345</v>
      </c>
      <c r="C33" s="44">
        <v>77807</v>
      </c>
      <c r="D33" s="44">
        <v>15839.666812999998</v>
      </c>
      <c r="E33" s="44">
        <v>1220.2998769999997</v>
      </c>
      <c r="F33" s="44">
        <v>5138.8832569999995</v>
      </c>
      <c r="G33" s="44">
        <v>4.9121614058284306</v>
      </c>
      <c r="H33" s="44">
        <v>5.6920463460761308</v>
      </c>
      <c r="I33" s="44">
        <v>63.481199457477523</v>
      </c>
      <c r="J33" s="44">
        <v>82.030032452081031</v>
      </c>
      <c r="K33" s="44">
        <v>-0.77988494024770094</v>
      </c>
      <c r="L33" s="44">
        <v>90160.117606</v>
      </c>
      <c r="M33" s="44">
        <v>12353.117606</v>
      </c>
      <c r="N33" s="44">
        <v>1745.5706008787881</v>
      </c>
    </row>
    <row r="34" spans="1:14" x14ac:dyDescent="0.25">
      <c r="A34" s="42" t="s">
        <v>346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x14ac:dyDescent="0.25">
      <c r="A35" s="43">
        <v>101</v>
      </c>
      <c r="B35" s="42" t="s">
        <v>322</v>
      </c>
      <c r="C35" s="44">
        <v>292</v>
      </c>
      <c r="D35" s="44">
        <v>88.650001000000017</v>
      </c>
      <c r="E35" s="44">
        <v>1.7666659999999998</v>
      </c>
      <c r="F35" s="44">
        <v>10.566666</v>
      </c>
      <c r="G35" s="44">
        <v>3.2938521907066867</v>
      </c>
      <c r="H35" s="44">
        <v>5.9999999999999991</v>
      </c>
      <c r="I35" s="44">
        <v>48.192771243415656</v>
      </c>
      <c r="J35" s="44">
        <v>53.824884594193975</v>
      </c>
      <c r="K35" s="44">
        <v>-2.7061478092933133</v>
      </c>
      <c r="L35" s="44">
        <v>531.90000599999996</v>
      </c>
      <c r="M35" s="44">
        <v>239.90000600000002</v>
      </c>
      <c r="N35" s="44">
        <v>39.983334333333339</v>
      </c>
    </row>
    <row r="36" spans="1:14" x14ac:dyDescent="0.25">
      <c r="A36" s="43">
        <v>102</v>
      </c>
      <c r="B36" s="42" t="s">
        <v>347</v>
      </c>
      <c r="C36" s="44">
        <v>4672</v>
      </c>
      <c r="D36" s="44">
        <v>840.43335200000001</v>
      </c>
      <c r="E36" s="44">
        <v>115.21664700000001</v>
      </c>
      <c r="F36" s="44">
        <v>31.066662000000001</v>
      </c>
      <c r="G36" s="44">
        <v>5.5590368812493294</v>
      </c>
      <c r="H36" s="44">
        <v>8</v>
      </c>
      <c r="I36" s="44">
        <v>59.18619022892937</v>
      </c>
      <c r="J36" s="44">
        <v>61.110239168220843</v>
      </c>
      <c r="K36" s="44">
        <v>-2.4409631187506706</v>
      </c>
      <c r="L36" s="44">
        <v>6723.4668160000001</v>
      </c>
      <c r="M36" s="44">
        <v>2051.4668160000001</v>
      </c>
      <c r="N36" s="44">
        <v>256.43335200000001</v>
      </c>
    </row>
    <row r="37" spans="1:14" x14ac:dyDescent="0.25">
      <c r="A37" s="43">
        <v>156</v>
      </c>
      <c r="B37" s="42" t="s">
        <v>348</v>
      </c>
      <c r="C37" s="44">
        <v>19770</v>
      </c>
      <c r="D37" s="44">
        <v>2490.1666960000002</v>
      </c>
      <c r="E37" s="44">
        <v>159.39997700000004</v>
      </c>
      <c r="F37" s="44">
        <v>171.216655</v>
      </c>
      <c r="G37" s="44">
        <v>7.9392275351513248</v>
      </c>
      <c r="H37" s="44">
        <v>8</v>
      </c>
      <c r="I37" s="44">
        <v>87.608643154884689</v>
      </c>
      <c r="J37" s="44">
        <v>93.269968451177007</v>
      </c>
      <c r="K37" s="44">
        <v>-6.0772464848674872E-2</v>
      </c>
      <c r="L37" s="44">
        <v>19921.333568000002</v>
      </c>
      <c r="M37" s="44">
        <v>151.33356800000024</v>
      </c>
      <c r="N37" s="44">
        <v>18.916696000000023</v>
      </c>
    </row>
    <row r="38" spans="1:14" x14ac:dyDescent="0.25">
      <c r="A38" s="43">
        <v>103</v>
      </c>
      <c r="B38" s="42" t="s">
        <v>323</v>
      </c>
      <c r="C38" s="44">
        <v>104</v>
      </c>
      <c r="D38" s="44">
        <v>11.7</v>
      </c>
      <c r="E38" s="44">
        <v>16.25</v>
      </c>
      <c r="F38" s="44">
        <v>0</v>
      </c>
      <c r="G38" s="44">
        <v>8.8888888888888893</v>
      </c>
      <c r="H38" s="44">
        <v>16</v>
      </c>
      <c r="I38" s="44">
        <v>23.255813953488367</v>
      </c>
      <c r="J38" s="44">
        <v>23.255813953488367</v>
      </c>
      <c r="K38" s="44">
        <v>-7.1111111111111107</v>
      </c>
      <c r="L38" s="44">
        <v>187.2</v>
      </c>
      <c r="M38" s="44">
        <v>83.2</v>
      </c>
      <c r="N38" s="44">
        <v>5.2</v>
      </c>
    </row>
    <row r="39" spans="1:14" x14ac:dyDescent="0.25">
      <c r="A39" s="43">
        <v>106</v>
      </c>
      <c r="B39" s="42" t="s">
        <v>325</v>
      </c>
      <c r="C39" s="44">
        <v>4276</v>
      </c>
      <c r="D39" s="44">
        <v>383.78335099999998</v>
      </c>
      <c r="E39" s="44">
        <v>142.849987</v>
      </c>
      <c r="F39" s="44">
        <v>90.199994000000004</v>
      </c>
      <c r="G39" s="44">
        <v>11.141702705076439</v>
      </c>
      <c r="H39" s="44">
        <v>16</v>
      </c>
      <c r="I39" s="44">
        <v>43.326128167146472</v>
      </c>
      <c r="J39" s="44">
        <v>50.746882264411482</v>
      </c>
      <c r="K39" s="44">
        <v>-4.8582972949235614</v>
      </c>
      <c r="L39" s="44">
        <v>6140.5336159999997</v>
      </c>
      <c r="M39" s="44">
        <v>1864.5336159999999</v>
      </c>
      <c r="N39" s="44">
        <v>116.533351</v>
      </c>
    </row>
    <row r="40" spans="1:14" x14ac:dyDescent="0.25">
      <c r="A40" s="43">
        <v>108</v>
      </c>
      <c r="B40" s="42" t="s">
        <v>350</v>
      </c>
      <c r="C40" s="44">
        <v>1998</v>
      </c>
      <c r="D40" s="44">
        <v>197.96667699999998</v>
      </c>
      <c r="E40" s="44">
        <v>164.94999100000001</v>
      </c>
      <c r="F40" s="44">
        <v>39.783327</v>
      </c>
      <c r="G40" s="44">
        <v>10.092607656388555</v>
      </c>
      <c r="H40" s="44">
        <v>16</v>
      </c>
      <c r="I40" s="44">
        <v>31.009436689960726</v>
      </c>
      <c r="J40" s="44">
        <v>34.408725476339924</v>
      </c>
      <c r="K40" s="44">
        <v>-5.9073923436114448</v>
      </c>
      <c r="L40" s="44">
        <v>3167.4668319999996</v>
      </c>
      <c r="M40" s="44">
        <v>1169.4668320000001</v>
      </c>
      <c r="N40" s="44">
        <v>73.091677000000004</v>
      </c>
    </row>
    <row r="41" spans="1:14" x14ac:dyDescent="0.25">
      <c r="A41" s="43">
        <v>110</v>
      </c>
      <c r="B41" s="42" t="s">
        <v>327</v>
      </c>
      <c r="C41" s="44">
        <v>199</v>
      </c>
      <c r="D41" s="44">
        <v>162.86666600000001</v>
      </c>
      <c r="E41" s="44">
        <v>0</v>
      </c>
      <c r="F41" s="44">
        <v>0</v>
      </c>
      <c r="G41" s="44">
        <v>1.2218583758569723</v>
      </c>
      <c r="H41" s="44">
        <v>6</v>
      </c>
      <c r="I41" s="44">
        <v>20.36430626428287</v>
      </c>
      <c r="J41" s="44">
        <v>20.36430626428287</v>
      </c>
      <c r="K41" s="44">
        <v>-4.7781416241430277</v>
      </c>
      <c r="L41" s="44">
        <v>977.19999600000006</v>
      </c>
      <c r="M41" s="44">
        <v>778.19999600000006</v>
      </c>
      <c r="N41" s="44">
        <v>129.69999933333335</v>
      </c>
    </row>
    <row r="42" spans="1:14" x14ac:dyDescent="0.25">
      <c r="A42" s="43">
        <v>111</v>
      </c>
      <c r="B42" s="42" t="s">
        <v>351</v>
      </c>
      <c r="C42" s="44">
        <v>9544</v>
      </c>
      <c r="D42" s="44">
        <v>1283.9333529999999</v>
      </c>
      <c r="E42" s="44">
        <v>97.999982000000003</v>
      </c>
      <c r="F42" s="44">
        <v>135.71666000000002</v>
      </c>
      <c r="G42" s="44">
        <v>7.4334076435507948</v>
      </c>
      <c r="H42" s="44">
        <v>8</v>
      </c>
      <c r="I42" s="44">
        <v>78.608375048951928</v>
      </c>
      <c r="J42" s="44">
        <v>81.74236566918043</v>
      </c>
      <c r="K42" s="44">
        <v>-0.56659235644920503</v>
      </c>
      <c r="L42" s="44">
        <v>10271.466823999999</v>
      </c>
      <c r="M42" s="44">
        <v>727.4668240000002</v>
      </c>
      <c r="N42" s="44">
        <v>90.933353000000025</v>
      </c>
    </row>
    <row r="43" spans="1:14" x14ac:dyDescent="0.25">
      <c r="A43" s="43">
        <v>112</v>
      </c>
      <c r="B43" s="42" t="s">
        <v>328</v>
      </c>
      <c r="C43" s="44">
        <v>315</v>
      </c>
      <c r="D43" s="44">
        <v>56.55</v>
      </c>
      <c r="E43" s="44">
        <v>0</v>
      </c>
      <c r="F43" s="44">
        <v>0</v>
      </c>
      <c r="G43" s="44">
        <v>5.5702917771883289</v>
      </c>
      <c r="H43" s="44">
        <v>6</v>
      </c>
      <c r="I43" s="44">
        <v>92.838196286472154</v>
      </c>
      <c r="J43" s="44">
        <v>92.838196286472154</v>
      </c>
      <c r="K43" s="44">
        <v>-0.42970822281167104</v>
      </c>
      <c r="L43" s="44">
        <v>339.3</v>
      </c>
      <c r="M43" s="44">
        <v>24.3</v>
      </c>
      <c r="N43" s="44">
        <v>4.05</v>
      </c>
    </row>
    <row r="44" spans="1:14" x14ac:dyDescent="0.25">
      <c r="A44" s="43">
        <v>162</v>
      </c>
      <c r="B44" s="42" t="s">
        <v>376</v>
      </c>
      <c r="C44" s="44">
        <v>21520</v>
      </c>
      <c r="D44" s="44">
        <v>1382.0166750000001</v>
      </c>
      <c r="E44" s="44">
        <v>71.749994999999998</v>
      </c>
      <c r="F44" s="44">
        <v>38.849997999999999</v>
      </c>
      <c r="G44" s="44">
        <v>15.57144742844727</v>
      </c>
      <c r="H44" s="44">
        <v>16</v>
      </c>
      <c r="I44" s="44">
        <v>90.11020906005318</v>
      </c>
      <c r="J44" s="44">
        <v>92.518285620071325</v>
      </c>
      <c r="K44" s="44">
        <v>-0.42855257155272963</v>
      </c>
      <c r="L44" s="44">
        <v>22112.266800000001</v>
      </c>
      <c r="M44" s="44">
        <v>592.26679999999988</v>
      </c>
      <c r="N44" s="44">
        <v>37.016674999999992</v>
      </c>
    </row>
    <row r="45" spans="1:14" x14ac:dyDescent="0.25">
      <c r="A45" s="43">
        <v>114</v>
      </c>
      <c r="B45" s="42" t="s">
        <v>329</v>
      </c>
      <c r="C45" s="44">
        <v>4485</v>
      </c>
      <c r="D45" s="44">
        <v>363.36668100000003</v>
      </c>
      <c r="E45" s="44">
        <v>80.066657000000006</v>
      </c>
      <c r="F45" s="44">
        <v>126.78332300000004</v>
      </c>
      <c r="G45" s="44">
        <v>12.342903833827295</v>
      </c>
      <c r="H45" s="44">
        <v>16</v>
      </c>
      <c r="I45" s="44">
        <v>49.158945918628653</v>
      </c>
      <c r="J45" s="44">
        <v>63.214123968279551</v>
      </c>
      <c r="K45" s="44">
        <v>-3.6570961661727051</v>
      </c>
      <c r="L45" s="44">
        <v>5813.8668960000005</v>
      </c>
      <c r="M45" s="44">
        <v>1328.8668960000005</v>
      </c>
      <c r="N45" s="44">
        <v>83.054181000000028</v>
      </c>
    </row>
    <row r="46" spans="1:14" x14ac:dyDescent="0.25">
      <c r="A46" s="43">
        <v>116</v>
      </c>
      <c r="B46" s="42" t="s">
        <v>330</v>
      </c>
      <c r="C46" s="44">
        <v>293</v>
      </c>
      <c r="D46" s="44">
        <v>38.200000000000003</v>
      </c>
      <c r="E46" s="44">
        <v>9.233333</v>
      </c>
      <c r="F46" s="44">
        <v>2.15</v>
      </c>
      <c r="G46" s="44">
        <v>7.6701570680628279</v>
      </c>
      <c r="H46" s="44">
        <v>8</v>
      </c>
      <c r="I46" s="44">
        <v>73.865546715062493</v>
      </c>
      <c r="J46" s="44">
        <v>77.213633711972122</v>
      </c>
      <c r="K46" s="44">
        <v>-0.32984293193717235</v>
      </c>
      <c r="L46" s="44">
        <v>305.60000000000002</v>
      </c>
      <c r="M46" s="44">
        <v>12.6</v>
      </c>
      <c r="N46" s="44">
        <v>1.575</v>
      </c>
    </row>
    <row r="47" spans="1:14" x14ac:dyDescent="0.25">
      <c r="A47" s="43">
        <v>117</v>
      </c>
      <c r="B47" s="42" t="s">
        <v>352</v>
      </c>
      <c r="C47" s="44">
        <v>4846</v>
      </c>
      <c r="D47" s="44">
        <v>520.78335400000003</v>
      </c>
      <c r="E47" s="44">
        <v>76.549982999999997</v>
      </c>
      <c r="F47" s="44">
        <v>84.533325000000005</v>
      </c>
      <c r="G47" s="44">
        <v>9.305212931210546</v>
      </c>
      <c r="H47" s="44">
        <v>11</v>
      </c>
      <c r="I47" s="44">
        <v>64.608739376299724</v>
      </c>
      <c r="J47" s="44">
        <v>73.752028768060313</v>
      </c>
      <c r="K47" s="44">
        <v>-1.6947870687894533</v>
      </c>
      <c r="L47" s="44">
        <v>5728.6168940000007</v>
      </c>
      <c r="M47" s="44">
        <v>882.616894</v>
      </c>
      <c r="N47" s="44">
        <v>80.23789945454547</v>
      </c>
    </row>
    <row r="48" spans="1:14" x14ac:dyDescent="0.25">
      <c r="A48" s="43">
        <v>119</v>
      </c>
      <c r="B48" s="42" t="s">
        <v>331</v>
      </c>
      <c r="C48" s="44">
        <v>10</v>
      </c>
      <c r="D48" s="44">
        <v>28.916665999999999</v>
      </c>
      <c r="E48" s="44">
        <v>0</v>
      </c>
      <c r="F48" s="44">
        <v>0</v>
      </c>
      <c r="G48" s="44">
        <v>0.34582133362124112</v>
      </c>
      <c r="H48" s="44">
        <v>7.9999999999999991</v>
      </c>
      <c r="I48" s="44">
        <v>4.3227666702655139</v>
      </c>
      <c r="J48" s="44">
        <v>4.3227666702655139</v>
      </c>
      <c r="K48" s="44">
        <v>-7.6541786663787592</v>
      </c>
      <c r="L48" s="44">
        <v>231.33332799999997</v>
      </c>
      <c r="M48" s="44">
        <v>221.33332799999997</v>
      </c>
      <c r="N48" s="44">
        <v>27.666665999999996</v>
      </c>
    </row>
    <row r="49" spans="1:14" x14ac:dyDescent="0.25">
      <c r="A49" s="43">
        <v>122</v>
      </c>
      <c r="B49" s="42" t="s">
        <v>332</v>
      </c>
      <c r="C49" s="44">
        <v>137</v>
      </c>
      <c r="D49" s="44">
        <v>30.550001999999999</v>
      </c>
      <c r="E49" s="44">
        <v>0.81666499999999997</v>
      </c>
      <c r="F49" s="44">
        <v>5.3333320000000004</v>
      </c>
      <c r="G49" s="44">
        <v>4.4844514249131633</v>
      </c>
      <c r="H49" s="44">
        <v>6</v>
      </c>
      <c r="I49" s="44">
        <v>62.216168816062726</v>
      </c>
      <c r="J49" s="44">
        <v>72.794898269979825</v>
      </c>
      <c r="K49" s="44">
        <v>-1.5155485750868365</v>
      </c>
      <c r="L49" s="44">
        <v>183.30001199999998</v>
      </c>
      <c r="M49" s="44">
        <v>46.300011999999988</v>
      </c>
      <c r="N49" s="44">
        <v>7.7166686666666644</v>
      </c>
    </row>
    <row r="50" spans="1:14" x14ac:dyDescent="0.25">
      <c r="A50" s="43">
        <v>160</v>
      </c>
      <c r="B50" s="42" t="s">
        <v>334</v>
      </c>
      <c r="C50" s="44">
        <v>406</v>
      </c>
      <c r="D50" s="44">
        <v>94.016671000000002</v>
      </c>
      <c r="E50" s="44">
        <v>23.799996</v>
      </c>
      <c r="F50" s="44">
        <v>3.0833330000000001</v>
      </c>
      <c r="G50" s="44">
        <v>4.318383066339373</v>
      </c>
      <c r="H50" s="44">
        <v>8</v>
      </c>
      <c r="I50" s="44">
        <v>41.976840363937136</v>
      </c>
      <c r="J50" s="44">
        <v>43.075399510325653</v>
      </c>
      <c r="K50" s="44">
        <v>-3.681616933660627</v>
      </c>
      <c r="L50" s="44">
        <v>752.13336800000002</v>
      </c>
      <c r="M50" s="44">
        <v>346.13336800000002</v>
      </c>
      <c r="N50" s="44">
        <v>43.266671000000002</v>
      </c>
    </row>
    <row r="51" spans="1:14" x14ac:dyDescent="0.25">
      <c r="A51" s="43">
        <v>128</v>
      </c>
      <c r="B51" s="42" t="s">
        <v>353</v>
      </c>
      <c r="C51" s="44">
        <v>3343</v>
      </c>
      <c r="D51" s="44">
        <v>354.03334500000005</v>
      </c>
      <c r="E51" s="44">
        <v>40.249989999999997</v>
      </c>
      <c r="F51" s="44">
        <v>57.983327000000003</v>
      </c>
      <c r="G51" s="44">
        <v>9.442613378691771</v>
      </c>
      <c r="H51" s="44">
        <v>16</v>
      </c>
      <c r="I51" s="44">
        <v>46.197855724329301</v>
      </c>
      <c r="J51" s="44">
        <v>52.991714701814637</v>
      </c>
      <c r="K51" s="44">
        <v>-6.5573866213082281</v>
      </c>
      <c r="L51" s="44">
        <v>5664.5335200000009</v>
      </c>
      <c r="M51" s="44">
        <v>2321.53352</v>
      </c>
      <c r="N51" s="44">
        <v>145.095845</v>
      </c>
    </row>
    <row r="52" spans="1:14" x14ac:dyDescent="0.25">
      <c r="A52" s="43">
        <v>131</v>
      </c>
      <c r="B52" s="42" t="s">
        <v>336</v>
      </c>
      <c r="C52" s="44">
        <v>197</v>
      </c>
      <c r="D52" s="44">
        <v>42.783332999999999</v>
      </c>
      <c r="E52" s="44">
        <v>0</v>
      </c>
      <c r="F52" s="44">
        <v>90</v>
      </c>
      <c r="G52" s="44">
        <v>4.6045968414849776</v>
      </c>
      <c r="H52" s="44">
        <v>8</v>
      </c>
      <c r="I52" s="44">
        <v>18.545249199310277</v>
      </c>
      <c r="J52" s="44">
        <v>57.557460518562209</v>
      </c>
      <c r="K52" s="44">
        <v>-3.3954031585150228</v>
      </c>
      <c r="L52" s="44">
        <v>342.26666399999999</v>
      </c>
      <c r="M52" s="44">
        <v>145.26666400000002</v>
      </c>
      <c r="N52" s="44">
        <v>18.158333000000002</v>
      </c>
    </row>
    <row r="53" spans="1:14" x14ac:dyDescent="0.25">
      <c r="A53" s="43">
        <v>0</v>
      </c>
      <c r="B53" s="42" t="s">
        <v>337</v>
      </c>
      <c r="C53" s="44">
        <v>918</v>
      </c>
      <c r="D53" s="44">
        <v>155.56667100000001</v>
      </c>
      <c r="E53" s="44">
        <v>210</v>
      </c>
      <c r="F53" s="44">
        <v>2864.0166650000001</v>
      </c>
      <c r="G53" s="44">
        <v>5.9010069065500534</v>
      </c>
      <c r="H53" s="44">
        <v>9.9999999999999982</v>
      </c>
      <c r="I53" s="44">
        <v>2.1922332584143507</v>
      </c>
      <c r="J53" s="44">
        <v>19.367192256976089</v>
      </c>
      <c r="K53" s="44">
        <v>-4.0989930934499466</v>
      </c>
      <c r="L53" s="44">
        <v>1555.66671</v>
      </c>
      <c r="M53" s="44">
        <v>637.66670999999997</v>
      </c>
      <c r="N53" s="44">
        <v>63.766671000000002</v>
      </c>
    </row>
    <row r="54" spans="1:14" x14ac:dyDescent="0.25">
      <c r="A54" s="43">
        <v>133</v>
      </c>
      <c r="B54" s="42" t="s">
        <v>354</v>
      </c>
      <c r="C54" s="44">
        <v>6635</v>
      </c>
      <c r="D54" s="44">
        <v>1143.1000269999997</v>
      </c>
      <c r="E54" s="44">
        <v>88.233311</v>
      </c>
      <c r="F54" s="44">
        <v>112.39999199999998</v>
      </c>
      <c r="G54" s="44">
        <v>5.8043914296924433</v>
      </c>
      <c r="H54" s="44">
        <v>8</v>
      </c>
      <c r="I54" s="44">
        <v>61.721695926080812</v>
      </c>
      <c r="J54" s="44">
        <v>67.355847064704435</v>
      </c>
      <c r="K54" s="44">
        <v>-2.1956085703075563</v>
      </c>
      <c r="L54" s="44">
        <v>9144.8002159999978</v>
      </c>
      <c r="M54" s="44">
        <v>2509.8002160000001</v>
      </c>
      <c r="N54" s="44">
        <v>313.72502700000001</v>
      </c>
    </row>
    <row r="55" spans="1:14" x14ac:dyDescent="0.25">
      <c r="A55" s="43">
        <v>134</v>
      </c>
      <c r="B55" s="42" t="s">
        <v>355</v>
      </c>
      <c r="C55" s="44">
        <v>2575</v>
      </c>
      <c r="D55" s="44">
        <v>311.78334699999999</v>
      </c>
      <c r="E55" s="44">
        <v>116.79998999999999</v>
      </c>
      <c r="F55" s="44">
        <v>166.29999100000001</v>
      </c>
      <c r="G55" s="44">
        <v>8.2589401415336017</v>
      </c>
      <c r="H55" s="44">
        <v>16</v>
      </c>
      <c r="I55" s="44">
        <v>27.053624202425127</v>
      </c>
      <c r="J55" s="44">
        <v>37.551039927620906</v>
      </c>
      <c r="K55" s="44">
        <v>-7.7410598584663974</v>
      </c>
      <c r="L55" s="44">
        <v>4988.5335519999999</v>
      </c>
      <c r="M55" s="44">
        <v>2413.5335519999999</v>
      </c>
      <c r="N55" s="44">
        <v>150.84584699999999</v>
      </c>
    </row>
    <row r="56" spans="1:14" x14ac:dyDescent="0.25">
      <c r="A56" s="43">
        <v>152</v>
      </c>
      <c r="B56" s="42" t="s">
        <v>340</v>
      </c>
      <c r="C56" s="44">
        <v>297</v>
      </c>
      <c r="D56" s="44">
        <v>53.533333999999996</v>
      </c>
      <c r="E56" s="44">
        <v>0.96666600000000003</v>
      </c>
      <c r="F56" s="44">
        <v>1.7666659999999998</v>
      </c>
      <c r="G56" s="44">
        <v>5.5479451363892274</v>
      </c>
      <c r="H56" s="44">
        <v>6.0000000000000009</v>
      </c>
      <c r="I56" s="44">
        <v>87.973934691634298</v>
      </c>
      <c r="J56" s="44">
        <v>90.825688073394488</v>
      </c>
      <c r="K56" s="44">
        <v>-0.45205486361077307</v>
      </c>
      <c r="L56" s="44">
        <v>321.20000400000004</v>
      </c>
      <c r="M56" s="44">
        <v>24.200004000000025</v>
      </c>
      <c r="N56" s="44">
        <v>4.0333340000000053</v>
      </c>
    </row>
    <row r="57" spans="1:14" x14ac:dyDescent="0.25">
      <c r="A57" s="43">
        <v>137</v>
      </c>
      <c r="B57" s="42" t="s">
        <v>356</v>
      </c>
      <c r="C57" s="44">
        <v>3564</v>
      </c>
      <c r="D57" s="44">
        <v>317.58335000000005</v>
      </c>
      <c r="E57" s="44">
        <v>177.199984</v>
      </c>
      <c r="F57" s="44">
        <v>76.316659999999999</v>
      </c>
      <c r="G57" s="44">
        <v>11.22225078865123</v>
      </c>
      <c r="H57" s="44">
        <v>16</v>
      </c>
      <c r="I57" s="44">
        <v>35.654876928610157</v>
      </c>
      <c r="J57" s="44">
        <v>41.154377281430435</v>
      </c>
      <c r="K57" s="44">
        <v>-4.7777492113487687</v>
      </c>
      <c r="L57" s="44">
        <v>5081.3336000000008</v>
      </c>
      <c r="M57" s="44">
        <v>1517.3336000000002</v>
      </c>
      <c r="N57" s="44">
        <v>94.83335000000001</v>
      </c>
    </row>
    <row r="58" spans="1:14" x14ac:dyDescent="0.25">
      <c r="A58" s="43">
        <v>138</v>
      </c>
      <c r="B58" s="42" t="s">
        <v>357</v>
      </c>
      <c r="C58" s="44">
        <v>8282</v>
      </c>
      <c r="D58" s="44">
        <v>958.35001</v>
      </c>
      <c r="E58" s="44">
        <v>48.383326999999987</v>
      </c>
      <c r="F58" s="44">
        <v>224.71666199999999</v>
      </c>
      <c r="G58" s="44">
        <v>8.6419365717959344</v>
      </c>
      <c r="H58" s="44">
        <v>7.9999999999999991</v>
      </c>
      <c r="I58" s="44">
        <v>78.890738624297157</v>
      </c>
      <c r="J58" s="44">
        <v>90.130620160440756</v>
      </c>
      <c r="K58" s="44">
        <v>0.64193657179593511</v>
      </c>
      <c r="L58" s="44">
        <v>7666.80008</v>
      </c>
      <c r="M58" s="44">
        <v>-615.19991999999991</v>
      </c>
      <c r="N58" s="44">
        <v>-76.899989999999988</v>
      </c>
    </row>
    <row r="59" spans="1:14" x14ac:dyDescent="0.25">
      <c r="A59" s="43">
        <v>140</v>
      </c>
      <c r="B59" s="42" t="s">
        <v>341</v>
      </c>
      <c r="C59" s="44">
        <v>3590</v>
      </c>
      <c r="D59" s="44">
        <v>511.85000799999995</v>
      </c>
      <c r="E59" s="44">
        <v>46.716657000000005</v>
      </c>
      <c r="F59" s="44">
        <v>27.716663000000004</v>
      </c>
      <c r="G59" s="44">
        <v>7.0137734568522276</v>
      </c>
      <c r="H59" s="44">
        <v>8</v>
      </c>
      <c r="I59" s="44">
        <v>76.541490874528165</v>
      </c>
      <c r="J59" s="44">
        <v>80.339559826757664</v>
      </c>
      <c r="K59" s="44">
        <v>-0.98622654314777269</v>
      </c>
      <c r="L59" s="44">
        <v>4094.8000639999996</v>
      </c>
      <c r="M59" s="44">
        <v>504.80006400000013</v>
      </c>
      <c r="N59" s="44">
        <v>63.100008000000017</v>
      </c>
    </row>
    <row r="60" spans="1:14" x14ac:dyDescent="0.25">
      <c r="A60" s="43">
        <v>141</v>
      </c>
      <c r="B60" s="42" t="s">
        <v>358</v>
      </c>
      <c r="C60" s="44">
        <v>5932</v>
      </c>
      <c r="D60" s="44">
        <v>505.716679</v>
      </c>
      <c r="E60" s="44">
        <v>81.033325000000005</v>
      </c>
      <c r="F60" s="44">
        <v>154.66665800000001</v>
      </c>
      <c r="G60" s="44">
        <v>11.729887991295616</v>
      </c>
      <c r="H60" s="44">
        <v>16</v>
      </c>
      <c r="I60" s="44">
        <v>50.005620186615126</v>
      </c>
      <c r="J60" s="44">
        <v>63.187046863658814</v>
      </c>
      <c r="K60" s="44">
        <v>-4.270112008704384</v>
      </c>
      <c r="L60" s="44">
        <v>8091.466864</v>
      </c>
      <c r="M60" s="44">
        <v>2159.466864</v>
      </c>
      <c r="N60" s="44">
        <v>134.966679</v>
      </c>
    </row>
    <row r="61" spans="1:14" x14ac:dyDescent="0.25">
      <c r="A61" s="43">
        <v>142</v>
      </c>
      <c r="B61" s="42" t="s">
        <v>359</v>
      </c>
      <c r="C61" s="44">
        <v>5594</v>
      </c>
      <c r="D61" s="44">
        <v>1114.1500230000001</v>
      </c>
      <c r="E61" s="44">
        <v>188.61664800000003</v>
      </c>
      <c r="F61" s="44">
        <v>74.883325999999997</v>
      </c>
      <c r="G61" s="44">
        <v>5.0208678225732974</v>
      </c>
      <c r="H61" s="44">
        <v>8</v>
      </c>
      <c r="I61" s="44">
        <v>50.756723516328663</v>
      </c>
      <c r="J61" s="44">
        <v>53.674231584636544</v>
      </c>
      <c r="K61" s="44">
        <v>-2.9791321774267021</v>
      </c>
      <c r="L61" s="44">
        <v>8913.2001840000012</v>
      </c>
      <c r="M61" s="44">
        <v>3319.2001840000007</v>
      </c>
      <c r="N61" s="44">
        <v>414.90002300000009</v>
      </c>
    </row>
    <row r="62" spans="1:14" x14ac:dyDescent="0.25">
      <c r="A62" s="43">
        <v>143</v>
      </c>
      <c r="B62" s="42" t="s">
        <v>343</v>
      </c>
      <c r="C62" s="44">
        <v>1765</v>
      </c>
      <c r="D62" s="44">
        <v>254.250012</v>
      </c>
      <c r="E62" s="44">
        <v>75.599993000000012</v>
      </c>
      <c r="F62" s="44">
        <v>180.01665999999997</v>
      </c>
      <c r="G62" s="44">
        <v>6.9419859063762805</v>
      </c>
      <c r="H62" s="44">
        <v>8.0000000000000018</v>
      </c>
      <c r="I62" s="44">
        <v>43.271116773245041</v>
      </c>
      <c r="J62" s="44">
        <v>63.248445304707538</v>
      </c>
      <c r="K62" s="44">
        <v>-1.0580140936237195</v>
      </c>
      <c r="L62" s="44">
        <v>2034.000096</v>
      </c>
      <c r="M62" s="44">
        <v>269.00009599999998</v>
      </c>
      <c r="N62" s="44">
        <v>33.625011999999998</v>
      </c>
    </row>
    <row r="63" spans="1:14" x14ac:dyDescent="0.25">
      <c r="A63" s="43">
        <v>145</v>
      </c>
      <c r="B63" s="42" t="s">
        <v>344</v>
      </c>
      <c r="C63" s="44">
        <v>3141</v>
      </c>
      <c r="D63" s="44">
        <v>296.28333599999996</v>
      </c>
      <c r="E63" s="44">
        <v>9.7833319999999997</v>
      </c>
      <c r="F63" s="44">
        <v>96.783331000000004</v>
      </c>
      <c r="G63" s="44">
        <v>10.601338713156654</v>
      </c>
      <c r="H63" s="44">
        <v>16.000000000000004</v>
      </c>
      <c r="I63" s="44">
        <v>48.730917335809657</v>
      </c>
      <c r="J63" s="44">
        <v>64.140437533694467</v>
      </c>
      <c r="K63" s="44">
        <v>-5.3986612868433461</v>
      </c>
      <c r="L63" s="44">
        <v>4740.5333759999994</v>
      </c>
      <c r="M63" s="44">
        <v>1599.5333760000001</v>
      </c>
      <c r="N63" s="44">
        <v>99.970836000000006</v>
      </c>
    </row>
    <row r="64" spans="1:14" x14ac:dyDescent="0.25">
      <c r="A64" s="42"/>
      <c r="B64" s="42" t="s">
        <v>345</v>
      </c>
      <c r="C64" s="44">
        <v>118700</v>
      </c>
      <c r="D64" s="44">
        <v>13992.883620000002</v>
      </c>
      <c r="E64" s="44">
        <v>2044.2331020000001</v>
      </c>
      <c r="F64" s="44">
        <v>4866.8498760000002</v>
      </c>
      <c r="G64" s="44">
        <v>8.4828833872628167</v>
      </c>
      <c r="H64" s="44">
        <v>10.4357417564229</v>
      </c>
      <c r="I64" s="44">
        <v>54.59974339178337</v>
      </c>
      <c r="J64" s="44">
        <v>70.299495331016757</v>
      </c>
      <c r="K64" s="44">
        <v>-1.9528583691600829</v>
      </c>
      <c r="L64" s="44">
        <v>146026.11988600003</v>
      </c>
      <c r="M64" s="44">
        <v>27326.119886000008</v>
      </c>
      <c r="N64" s="44">
        <v>2475.4964987878793</v>
      </c>
    </row>
    <row r="65" spans="1:14" x14ac:dyDescent="0.25">
      <c r="A65" s="42" t="s">
        <v>360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</row>
    <row r="66" spans="1:14" x14ac:dyDescent="0.25">
      <c r="A66" s="43">
        <v>887</v>
      </c>
      <c r="B66" s="42" t="s">
        <v>441</v>
      </c>
      <c r="C66" s="44">
        <v>6688</v>
      </c>
      <c r="D66" s="44">
        <v>1365.1166810000002</v>
      </c>
      <c r="E66" s="44">
        <v>276.23332199999999</v>
      </c>
      <c r="F66" s="44">
        <v>464.34999899999997</v>
      </c>
      <c r="G66" s="44">
        <v>4.8992149118716979</v>
      </c>
      <c r="H66" s="44">
        <v>4.4999999999999991</v>
      </c>
      <c r="I66" s="44">
        <v>70.580909941610969</v>
      </c>
      <c r="J66" s="44">
        <v>90.548768967188678</v>
      </c>
      <c r="K66" s="44">
        <v>0.3992149118716975</v>
      </c>
      <c r="L66" s="44">
        <v>6143.0250644999996</v>
      </c>
      <c r="M66" s="44">
        <v>-544.97493550000002</v>
      </c>
      <c r="N66" s="44">
        <v>-121.10554122222224</v>
      </c>
    </row>
    <row r="67" spans="1:14" x14ac:dyDescent="0.25">
      <c r="A67" s="43">
        <v>885</v>
      </c>
      <c r="B67" s="42" t="s">
        <v>361</v>
      </c>
      <c r="C67" s="44">
        <v>20434</v>
      </c>
      <c r="D67" s="44">
        <v>4327.5333570000003</v>
      </c>
      <c r="E67" s="44">
        <v>436.13331399999993</v>
      </c>
      <c r="F67" s="44">
        <v>167.44999500000006</v>
      </c>
      <c r="G67" s="44">
        <v>4.7218584616908821</v>
      </c>
      <c r="H67" s="44">
        <v>4.4999999999999991</v>
      </c>
      <c r="I67" s="44">
        <v>92.086421716593165</v>
      </c>
      <c r="J67" s="44">
        <v>95.323396905058033</v>
      </c>
      <c r="K67" s="44">
        <v>0.22185846169088166</v>
      </c>
      <c r="L67" s="44">
        <v>19473.900106500001</v>
      </c>
      <c r="M67" s="44">
        <v>-960.09989349999989</v>
      </c>
      <c r="N67" s="44">
        <v>-213.35553188888886</v>
      </c>
    </row>
    <row r="68" spans="1:14" x14ac:dyDescent="0.25">
      <c r="A68" s="43">
        <v>886</v>
      </c>
      <c r="B68" s="42" t="s">
        <v>362</v>
      </c>
      <c r="C68" s="44">
        <v>15727</v>
      </c>
      <c r="D68" s="44">
        <v>3250.816675</v>
      </c>
      <c r="E68" s="44">
        <v>174.433324</v>
      </c>
      <c r="F68" s="44">
        <v>604.86666600000001</v>
      </c>
      <c r="G68" s="44">
        <v>4.8378612429751975</v>
      </c>
      <c r="H68" s="44">
        <v>4.5</v>
      </c>
      <c r="I68" s="44">
        <v>86.719298200382823</v>
      </c>
      <c r="J68" s="44">
        <v>102.03310384792678</v>
      </c>
      <c r="K68" s="44">
        <v>0.33786124297519793</v>
      </c>
      <c r="L68" s="44">
        <v>14628.675037499999</v>
      </c>
      <c r="M68" s="44">
        <v>-1098.3249624999996</v>
      </c>
      <c r="N68" s="44">
        <v>-244.0722138888888</v>
      </c>
    </row>
    <row r="69" spans="1:14" x14ac:dyDescent="0.25">
      <c r="A69" s="43">
        <v>883</v>
      </c>
      <c r="B69" s="42" t="s">
        <v>363</v>
      </c>
      <c r="C69" s="44">
        <v>14637</v>
      </c>
      <c r="D69" s="44">
        <v>3206.1833600000009</v>
      </c>
      <c r="E69" s="44">
        <v>374.24998200000005</v>
      </c>
      <c r="F69" s="44">
        <v>580.63332999999989</v>
      </c>
      <c r="G69" s="44">
        <v>4.5652410846521256</v>
      </c>
      <c r="H69" s="44">
        <v>4.4999999999999973</v>
      </c>
      <c r="I69" s="44">
        <v>78.169059103936831</v>
      </c>
      <c r="J69" s="44">
        <v>87.708191520096406</v>
      </c>
      <c r="K69" s="44">
        <v>6.5241084652125775E-2</v>
      </c>
      <c r="L69" s="44">
        <v>14427.825119999996</v>
      </c>
      <c r="M69" s="44">
        <v>-209.1748800000002</v>
      </c>
      <c r="N69" s="44">
        <v>-46.483306666666714</v>
      </c>
    </row>
    <row r="70" spans="1:14" x14ac:dyDescent="0.25">
      <c r="A70" s="43">
        <v>884</v>
      </c>
      <c r="B70" s="42" t="s">
        <v>364</v>
      </c>
      <c r="C70" s="44">
        <v>2784</v>
      </c>
      <c r="D70" s="44">
        <v>614.90000199999997</v>
      </c>
      <c r="E70" s="44">
        <v>209.89999800000001</v>
      </c>
      <c r="F70" s="44">
        <v>90</v>
      </c>
      <c r="G70" s="44">
        <v>4.5275654430718308</v>
      </c>
      <c r="H70" s="44">
        <v>4.5</v>
      </c>
      <c r="I70" s="44">
        <v>67.628625548948378</v>
      </c>
      <c r="J70" s="44">
        <v>75.008082744829039</v>
      </c>
      <c r="K70" s="44">
        <v>2.7565443071831053E-2</v>
      </c>
      <c r="L70" s="44">
        <v>2767.050009</v>
      </c>
      <c r="M70" s="44">
        <v>-16.949991000000008</v>
      </c>
      <c r="N70" s="44">
        <v>-3.7666646666666703</v>
      </c>
    </row>
    <row r="71" spans="1:14" x14ac:dyDescent="0.25">
      <c r="A71" s="43">
        <v>0</v>
      </c>
      <c r="B71" s="42" t="s">
        <v>337</v>
      </c>
      <c r="C71" s="44">
        <v>0</v>
      </c>
      <c r="D71" s="44">
        <v>46.716667000000001</v>
      </c>
      <c r="E71" s="44">
        <v>0</v>
      </c>
      <c r="F71" s="44">
        <v>2400</v>
      </c>
      <c r="G71" s="44">
        <v>0</v>
      </c>
      <c r="H71" s="44">
        <v>1</v>
      </c>
      <c r="I71" s="44">
        <v>0</v>
      </c>
      <c r="J71" s="44">
        <v>0</v>
      </c>
      <c r="K71" s="44">
        <v>-1</v>
      </c>
      <c r="L71" s="44">
        <v>46.716667000000001</v>
      </c>
      <c r="M71" s="44">
        <v>46.716667000000001</v>
      </c>
      <c r="N71" s="44">
        <v>46.716667000000001</v>
      </c>
    </row>
    <row r="72" spans="1:14" x14ac:dyDescent="0.25">
      <c r="A72" s="42"/>
      <c r="B72" s="42" t="s">
        <v>345</v>
      </c>
      <c r="C72" s="44">
        <v>60270</v>
      </c>
      <c r="D72" s="44">
        <v>12811.266742</v>
      </c>
      <c r="E72" s="44">
        <v>1470.94994</v>
      </c>
      <c r="F72" s="44">
        <v>4307.2999899999995</v>
      </c>
      <c r="G72" s="44">
        <v>4.7044528237331118</v>
      </c>
      <c r="H72" s="44">
        <v>4.4872371454132658</v>
      </c>
      <c r="I72" s="44">
        <v>72.047776002007751</v>
      </c>
      <c r="J72" s="44">
        <v>92.989766881143609</v>
      </c>
      <c r="K72" s="44">
        <v>0.21721567831984545</v>
      </c>
      <c r="L72" s="44">
        <v>57487.192004499993</v>
      </c>
      <c r="M72" s="44">
        <v>-2782.8079954999998</v>
      </c>
      <c r="N72" s="44">
        <v>-582.06659133333324</v>
      </c>
    </row>
    <row r="73" spans="1:14" x14ac:dyDescent="0.25">
      <c r="A73" s="42"/>
      <c r="B73" s="42" t="s">
        <v>369</v>
      </c>
      <c r="C73" s="44">
        <v>256777</v>
      </c>
      <c r="D73" s="44">
        <v>42643.817175000004</v>
      </c>
      <c r="E73" s="44">
        <v>4735.482919</v>
      </c>
      <c r="F73" s="44">
        <v>14313.033122999999</v>
      </c>
      <c r="G73" s="44">
        <v>6.0214356267931812</v>
      </c>
      <c r="H73" s="44">
        <v>6.8866590505098237</v>
      </c>
      <c r="I73" s="44">
        <v>63.053121249615288</v>
      </c>
      <c r="J73" s="44">
        <v>81.363186570724892</v>
      </c>
      <c r="K73" s="44">
        <v>-0.86522342371664196</v>
      </c>
      <c r="L73" s="44">
        <v>293673.4294965</v>
      </c>
      <c r="M73" s="44">
        <v>36896.429496500001</v>
      </c>
      <c r="N73" s="44">
        <v>3639.0005083333344</v>
      </c>
    </row>
    <row r="74" spans="1:14" x14ac:dyDescent="0.25">
      <c r="A74" s="42"/>
      <c r="B74" s="42" t="s">
        <v>370</v>
      </c>
      <c r="C74" s="44">
        <v>256777</v>
      </c>
      <c r="D74" s="44">
        <v>42643.817175000004</v>
      </c>
      <c r="E74" s="44">
        <v>4735.482919</v>
      </c>
      <c r="F74" s="44">
        <v>14313.033122999999</v>
      </c>
      <c r="G74" s="44">
        <v>6.0214356267931812</v>
      </c>
      <c r="H74" s="44">
        <v>6.8866590505098237</v>
      </c>
      <c r="I74" s="44">
        <v>63.053121249615288</v>
      </c>
      <c r="J74" s="44">
        <v>81.363186570724892</v>
      </c>
      <c r="K74" s="44">
        <v>-0.86522342371664196</v>
      </c>
      <c r="L74" s="44">
        <v>293673.4294965</v>
      </c>
      <c r="M74" s="44">
        <v>36896.429496500001</v>
      </c>
      <c r="N74" s="44">
        <v>3639.0005083333344</v>
      </c>
    </row>
    <row r="75" spans="1:14" x14ac:dyDescent="0.25">
      <c r="A75" s="42" t="s">
        <v>371</v>
      </c>
      <c r="B75" s="67">
        <v>45443</v>
      </c>
      <c r="C75" s="42" t="s">
        <v>372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82" spans="1:14" s="69" customFormat="1" ht="75" x14ac:dyDescent="0.25">
      <c r="A82" s="68" t="s">
        <v>306</v>
      </c>
      <c r="B82" s="68" t="s">
        <v>307</v>
      </c>
      <c r="C82" s="68" t="s">
        <v>308</v>
      </c>
      <c r="D82" s="68" t="s">
        <v>309</v>
      </c>
      <c r="E82" s="68" t="s">
        <v>310</v>
      </c>
      <c r="F82" s="68" t="s">
        <v>311</v>
      </c>
      <c r="G82" s="68" t="s">
        <v>312</v>
      </c>
      <c r="H82" s="68" t="s">
        <v>313</v>
      </c>
      <c r="I82" s="68" t="s">
        <v>314</v>
      </c>
      <c r="J82" s="68" t="s">
        <v>315</v>
      </c>
      <c r="K82" s="68" t="s">
        <v>316</v>
      </c>
      <c r="L82" s="68" t="s">
        <v>317</v>
      </c>
      <c r="M82" s="68" t="s">
        <v>318</v>
      </c>
      <c r="N82" s="68" t="s">
        <v>319</v>
      </c>
    </row>
    <row r="83" spans="1:14" x14ac:dyDescent="0.25">
      <c r="A83" s="42" t="s">
        <v>320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x14ac:dyDescent="0.25">
      <c r="A84" s="42" t="s">
        <v>379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x14ac:dyDescent="0.25">
      <c r="A85" s="43">
        <v>64</v>
      </c>
      <c r="B85" s="42" t="s">
        <v>377</v>
      </c>
      <c r="C85" s="44">
        <v>0</v>
      </c>
      <c r="D85" s="44">
        <v>1.6667000000000001E-2</v>
      </c>
      <c r="E85" s="44">
        <v>0</v>
      </c>
      <c r="F85" s="44">
        <v>0</v>
      </c>
      <c r="G85" s="44">
        <v>0</v>
      </c>
      <c r="H85" s="44">
        <v>6.66</v>
      </c>
      <c r="I85" s="44">
        <v>0</v>
      </c>
      <c r="J85" s="44">
        <v>0</v>
      </c>
      <c r="K85" s="44">
        <v>-6.66</v>
      </c>
      <c r="L85" s="44">
        <v>0.11100222</v>
      </c>
      <c r="M85" s="44">
        <v>0.11100222</v>
      </c>
      <c r="N85" s="44">
        <v>1.6667000000000001E-2</v>
      </c>
    </row>
    <row r="86" spans="1:14" x14ac:dyDescent="0.25">
      <c r="A86" s="43">
        <v>0</v>
      </c>
      <c r="B86" s="42" t="s">
        <v>337</v>
      </c>
      <c r="C86" s="44">
        <v>0</v>
      </c>
      <c r="D86" s="44">
        <v>-1.6666E-2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-1.6666E-2</v>
      </c>
      <c r="M86" s="44">
        <v>-1.6666E-2</v>
      </c>
      <c r="N86" s="44">
        <v>-1.6666E-2</v>
      </c>
    </row>
    <row r="87" spans="1:14" x14ac:dyDescent="0.25">
      <c r="A87" s="43">
        <v>59</v>
      </c>
      <c r="B87" s="42" t="s">
        <v>384</v>
      </c>
      <c r="C87" s="44">
        <v>1220.83</v>
      </c>
      <c r="D87" s="44">
        <v>198.78333900000001</v>
      </c>
      <c r="E87" s="44">
        <v>35.883330999999998</v>
      </c>
      <c r="F87" s="44">
        <v>144.133332</v>
      </c>
      <c r="G87" s="44">
        <v>6.1415106826432773</v>
      </c>
      <c r="H87" s="44">
        <v>6.66</v>
      </c>
      <c r="I87" s="44">
        <v>48.391712479938342</v>
      </c>
      <c r="J87" s="44">
        <v>78.114121545793594</v>
      </c>
      <c r="K87" s="44">
        <v>-0.51848931735672299</v>
      </c>
      <c r="L87" s="44">
        <v>1323.8970377400003</v>
      </c>
      <c r="M87" s="44">
        <v>103.06703774000023</v>
      </c>
      <c r="N87" s="44">
        <v>15.475531192192227</v>
      </c>
    </row>
    <row r="88" spans="1:14" x14ac:dyDescent="0.25">
      <c r="A88" s="42"/>
      <c r="B88" s="42" t="s">
        <v>345</v>
      </c>
      <c r="C88" s="44">
        <v>1220.83</v>
      </c>
      <c r="D88" s="44">
        <v>198.78334000000004</v>
      </c>
      <c r="E88" s="44">
        <v>35.883330999999998</v>
      </c>
      <c r="F88" s="44">
        <v>144.133332</v>
      </c>
      <c r="G88" s="44">
        <v>6.141510651747776</v>
      </c>
      <c r="H88" s="44">
        <v>6.6604745345359433</v>
      </c>
      <c r="I88" s="44">
        <v>48.391712352188826</v>
      </c>
      <c r="J88" s="44">
        <v>78.114121212922257</v>
      </c>
      <c r="K88" s="44">
        <v>-0.51896388278816741</v>
      </c>
      <c r="L88" s="44">
        <v>1323.9913739600004</v>
      </c>
      <c r="M88" s="44">
        <v>103.16137396000023</v>
      </c>
      <c r="N88" s="44">
        <v>15.475532192192226</v>
      </c>
    </row>
    <row r="89" spans="1:14" x14ac:dyDescent="0.25">
      <c r="A89" s="42" t="s">
        <v>387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x14ac:dyDescent="0.25">
      <c r="A90" s="43">
        <v>1124</v>
      </c>
      <c r="B90" s="42" t="s">
        <v>413</v>
      </c>
      <c r="C90" s="44">
        <v>2213</v>
      </c>
      <c r="D90" s="44">
        <v>241.116682</v>
      </c>
      <c r="E90" s="44">
        <v>30.133322</v>
      </c>
      <c r="F90" s="44">
        <v>131.416664</v>
      </c>
      <c r="G90" s="44">
        <v>9.1781289525210035</v>
      </c>
      <c r="H90" s="44">
        <v>9.3800000000000008</v>
      </c>
      <c r="I90" s="44">
        <v>58.591267704610637</v>
      </c>
      <c r="J90" s="44">
        <v>86.977880884384717</v>
      </c>
      <c r="K90" s="44">
        <v>-0.19187104747899639</v>
      </c>
      <c r="L90" s="44">
        <v>2261.6744771600002</v>
      </c>
      <c r="M90" s="44">
        <v>48.674477159999952</v>
      </c>
      <c r="N90" s="44">
        <v>5.1891766695095898</v>
      </c>
    </row>
    <row r="91" spans="1:14" x14ac:dyDescent="0.25">
      <c r="A91" s="43">
        <v>1120</v>
      </c>
      <c r="B91" s="42" t="s">
        <v>414</v>
      </c>
      <c r="C91" s="44">
        <v>1032</v>
      </c>
      <c r="D91" s="44">
        <v>132.51667</v>
      </c>
      <c r="E91" s="44">
        <v>33.233331</v>
      </c>
      <c r="F91" s="44">
        <v>121.85</v>
      </c>
      <c r="G91" s="44">
        <v>7.7876994645277469</v>
      </c>
      <c r="H91" s="44">
        <v>9.3800000000000008</v>
      </c>
      <c r="I91" s="44">
        <v>38.2549796959891</v>
      </c>
      <c r="J91" s="44">
        <v>66.377871085811478</v>
      </c>
      <c r="K91" s="44">
        <v>-1.5823005354722535</v>
      </c>
      <c r="L91" s="44">
        <v>1243.0063645999999</v>
      </c>
      <c r="M91" s="44">
        <v>211.00636459999996</v>
      </c>
      <c r="N91" s="44">
        <v>22.495348038379525</v>
      </c>
    </row>
    <row r="92" spans="1:14" x14ac:dyDescent="0.25">
      <c r="A92" s="43">
        <v>11211</v>
      </c>
      <c r="B92" s="42" t="s">
        <v>415</v>
      </c>
      <c r="C92" s="44">
        <v>2520</v>
      </c>
      <c r="D92" s="44">
        <v>270.05001499999997</v>
      </c>
      <c r="E92" s="44">
        <v>41.799987000000002</v>
      </c>
      <c r="F92" s="44">
        <v>123.48333199999999</v>
      </c>
      <c r="G92" s="44">
        <v>9.331604739959003</v>
      </c>
      <c r="H92" s="44">
        <v>9.3800000000000008</v>
      </c>
      <c r="I92" s="44">
        <v>61.712875038106816</v>
      </c>
      <c r="J92" s="44">
        <v>86.149339321109878</v>
      </c>
      <c r="K92" s="44">
        <v>-3.8395260040996387E-2</v>
      </c>
      <c r="L92" s="44">
        <v>2533.0691406999995</v>
      </c>
      <c r="M92" s="44">
        <v>13.069140699999698</v>
      </c>
      <c r="N92" s="44">
        <v>1.3932985820895201</v>
      </c>
    </row>
    <row r="93" spans="1:14" x14ac:dyDescent="0.25">
      <c r="A93" s="43">
        <v>1123</v>
      </c>
      <c r="B93" s="42" t="s">
        <v>416</v>
      </c>
      <c r="C93" s="44">
        <v>2110</v>
      </c>
      <c r="D93" s="44">
        <v>237.500011</v>
      </c>
      <c r="E93" s="44">
        <v>84.749992000000006</v>
      </c>
      <c r="F93" s="44">
        <v>362.21666599999998</v>
      </c>
      <c r="G93" s="44">
        <v>8.8842101148365842</v>
      </c>
      <c r="H93" s="44">
        <v>9.379999999999999</v>
      </c>
      <c r="I93" s="44">
        <v>32.864521431252818</v>
      </c>
      <c r="J93" s="44">
        <v>69.805024988036962</v>
      </c>
      <c r="K93" s="44">
        <v>-0.48578988516341609</v>
      </c>
      <c r="L93" s="44">
        <v>2227.7501031799998</v>
      </c>
      <c r="M93" s="44">
        <v>117.75010318000001</v>
      </c>
      <c r="N93" s="44">
        <v>12.553315904051173</v>
      </c>
    </row>
    <row r="94" spans="1:14" x14ac:dyDescent="0.25">
      <c r="A94" s="43">
        <v>5313</v>
      </c>
      <c r="B94" s="42" t="s">
        <v>442</v>
      </c>
      <c r="C94" s="44">
        <v>652</v>
      </c>
      <c r="D94" s="44">
        <v>69.966672000000003</v>
      </c>
      <c r="E94" s="44">
        <v>24.883329</v>
      </c>
      <c r="F94" s="44">
        <v>0</v>
      </c>
      <c r="G94" s="44">
        <v>9.3187224911883764</v>
      </c>
      <c r="H94" s="44">
        <v>9.3800000000000008</v>
      </c>
      <c r="I94" s="44">
        <v>73.283704986379178</v>
      </c>
      <c r="J94" s="44">
        <v>73.283704986379178</v>
      </c>
      <c r="K94" s="44">
        <v>-6.1277508811623423E-2</v>
      </c>
      <c r="L94" s="44">
        <v>656.28738335999992</v>
      </c>
      <c r="M94" s="44">
        <v>4.2873833599999491</v>
      </c>
      <c r="N94" s="44">
        <v>0.45707711727078348</v>
      </c>
    </row>
    <row r="95" spans="1:14" x14ac:dyDescent="0.25">
      <c r="A95" s="43">
        <v>5310</v>
      </c>
      <c r="B95" s="42" t="s">
        <v>417</v>
      </c>
      <c r="C95" s="44">
        <v>2690</v>
      </c>
      <c r="D95" s="44">
        <v>329.06667999999996</v>
      </c>
      <c r="E95" s="44">
        <v>113.48332199999999</v>
      </c>
      <c r="F95" s="44">
        <v>248.76666499999999</v>
      </c>
      <c r="G95" s="44">
        <v>8.174635001027756</v>
      </c>
      <c r="H95" s="44">
        <v>9.3761471839385244</v>
      </c>
      <c r="I95" s="44">
        <v>41.483215660691997</v>
      </c>
      <c r="J95" s="44">
        <v>64.801803774577721</v>
      </c>
      <c r="K95" s="44">
        <v>-1.1953649989722441</v>
      </c>
      <c r="L95" s="44">
        <v>3085.3776250099995</v>
      </c>
      <c r="M95" s="44">
        <v>395.37762500999992</v>
      </c>
      <c r="N95" s="44">
        <v>42.286296204690807</v>
      </c>
    </row>
    <row r="96" spans="1:14" x14ac:dyDescent="0.25">
      <c r="A96" s="43">
        <v>1117</v>
      </c>
      <c r="B96" s="42" t="s">
        <v>388</v>
      </c>
      <c r="C96" s="44">
        <v>13166</v>
      </c>
      <c r="D96" s="44">
        <v>1918.3334120000002</v>
      </c>
      <c r="E96" s="44">
        <v>406.78325999999998</v>
      </c>
      <c r="F96" s="44">
        <v>578.39999599999999</v>
      </c>
      <c r="G96" s="44">
        <v>6.8632490669458237</v>
      </c>
      <c r="H96" s="44">
        <v>9.3753388358696856</v>
      </c>
      <c r="I96" s="44">
        <v>48.356522163784874</v>
      </c>
      <c r="J96" s="44">
        <v>60.385773239428381</v>
      </c>
      <c r="K96" s="44">
        <v>-2.506750933054176</v>
      </c>
      <c r="L96" s="44">
        <v>17985.025737670003</v>
      </c>
      <c r="M96" s="44">
        <v>4819.0257376700001</v>
      </c>
      <c r="N96" s="44">
        <v>514.29373085093516</v>
      </c>
    </row>
    <row r="97" spans="1:14" x14ac:dyDescent="0.25">
      <c r="A97" s="43">
        <v>5312</v>
      </c>
      <c r="B97" s="42" t="s">
        <v>443</v>
      </c>
      <c r="C97" s="44">
        <v>2365</v>
      </c>
      <c r="D97" s="44">
        <v>272.05000799999999</v>
      </c>
      <c r="E97" s="44">
        <v>25.366660000000003</v>
      </c>
      <c r="F97" s="44">
        <v>124.516666</v>
      </c>
      <c r="G97" s="44">
        <v>8.6932546607386971</v>
      </c>
      <c r="H97" s="44">
        <v>9.3800000000000008</v>
      </c>
      <c r="I97" s="44">
        <v>59.756406009610245</v>
      </c>
      <c r="J97" s="44">
        <v>84.774063889245937</v>
      </c>
      <c r="K97" s="44">
        <v>-0.67674533926130265</v>
      </c>
      <c r="L97" s="44">
        <v>2551.8290750400001</v>
      </c>
      <c r="M97" s="44">
        <v>186.8290750400003</v>
      </c>
      <c r="N97" s="44">
        <v>19.917811837953124</v>
      </c>
    </row>
    <row r="98" spans="1:14" x14ac:dyDescent="0.25">
      <c r="A98" s="43">
        <v>5309</v>
      </c>
      <c r="B98" s="42" t="s">
        <v>420</v>
      </c>
      <c r="C98" s="44">
        <v>6798</v>
      </c>
      <c r="D98" s="44">
        <v>826.43335400000001</v>
      </c>
      <c r="E98" s="44">
        <v>66.249980999999991</v>
      </c>
      <c r="F98" s="44">
        <v>375.54999800000007</v>
      </c>
      <c r="G98" s="44">
        <v>8.2257086637381782</v>
      </c>
      <c r="H98" s="44">
        <v>9.3751998547967599</v>
      </c>
      <c r="I98" s="44">
        <v>57.178799714891305</v>
      </c>
      <c r="J98" s="44">
        <v>81.233800271331674</v>
      </c>
      <c r="K98" s="44">
        <v>-1.1442913362618219</v>
      </c>
      <c r="L98" s="44">
        <v>7747.9778604199992</v>
      </c>
      <c r="M98" s="44">
        <v>949.97786042000007</v>
      </c>
      <c r="N98" s="44">
        <v>101.27275662098563</v>
      </c>
    </row>
    <row r="99" spans="1:14" x14ac:dyDescent="0.25">
      <c r="A99" s="43">
        <v>5311</v>
      </c>
      <c r="B99" s="42" t="s">
        <v>421</v>
      </c>
      <c r="C99" s="44">
        <v>19123</v>
      </c>
      <c r="D99" s="44">
        <v>1906.6000690000001</v>
      </c>
      <c r="E99" s="44">
        <v>583.28327000000002</v>
      </c>
      <c r="F99" s="44">
        <v>518.34999700000003</v>
      </c>
      <c r="G99" s="44">
        <v>10.029895787232345</v>
      </c>
      <c r="H99" s="44">
        <v>9.373987726872361</v>
      </c>
      <c r="I99" s="44">
        <v>67.830320694260465</v>
      </c>
      <c r="J99" s="44">
        <v>81.951402586612417</v>
      </c>
      <c r="K99" s="44">
        <v>0.65989578723234554</v>
      </c>
      <c r="L99" s="44">
        <v>17872.44564686</v>
      </c>
      <c r="M99" s="44">
        <v>-1250.5543531400003</v>
      </c>
      <c r="N99" s="44">
        <v>-133.89425007393959</v>
      </c>
    </row>
    <row r="100" spans="1:14" x14ac:dyDescent="0.25">
      <c r="A100" s="43">
        <v>2005</v>
      </c>
      <c r="B100" s="42" t="s">
        <v>444</v>
      </c>
      <c r="C100" s="44">
        <v>1125</v>
      </c>
      <c r="D100" s="44">
        <v>121.63333899999999</v>
      </c>
      <c r="E100" s="44">
        <v>14.183329000000001</v>
      </c>
      <c r="F100" s="44">
        <v>120</v>
      </c>
      <c r="G100" s="44">
        <v>9.2491089141275662</v>
      </c>
      <c r="H100" s="44">
        <v>9.3800000000000008</v>
      </c>
      <c r="I100" s="44">
        <v>46.883588562757559</v>
      </c>
      <c r="J100" s="44">
        <v>88.30730120700315</v>
      </c>
      <c r="K100" s="44">
        <v>-0.12089108587243459</v>
      </c>
      <c r="L100" s="44">
        <v>1140.9207198200002</v>
      </c>
      <c r="M100" s="44">
        <v>15.920719820000086</v>
      </c>
      <c r="N100" s="44">
        <v>1.6973048848614163</v>
      </c>
    </row>
    <row r="101" spans="1:14" x14ac:dyDescent="0.25">
      <c r="A101" s="43">
        <v>9</v>
      </c>
      <c r="B101" s="42" t="s">
        <v>390</v>
      </c>
      <c r="C101" s="44">
        <v>15245</v>
      </c>
      <c r="D101" s="44">
        <v>1334.8167049999997</v>
      </c>
      <c r="E101" s="44">
        <v>160.69996900000001</v>
      </c>
      <c r="F101" s="44">
        <v>396.41666100000003</v>
      </c>
      <c r="G101" s="44">
        <v>11.42104376046148</v>
      </c>
      <c r="H101" s="44">
        <v>11.5</v>
      </c>
      <c r="I101" s="44">
        <v>70.068651430126764</v>
      </c>
      <c r="J101" s="44">
        <v>88.641751502067351</v>
      </c>
      <c r="K101" s="44">
        <v>-7.8956239538520101E-2</v>
      </c>
      <c r="L101" s="44">
        <v>15350.392107499998</v>
      </c>
      <c r="M101" s="44">
        <v>105.39210750000028</v>
      </c>
      <c r="N101" s="44">
        <v>9.1645310869565453</v>
      </c>
    </row>
    <row r="102" spans="1:14" x14ac:dyDescent="0.25">
      <c r="A102" s="43">
        <v>1126</v>
      </c>
      <c r="B102" s="42" t="s">
        <v>445</v>
      </c>
      <c r="C102" s="44">
        <v>4991</v>
      </c>
      <c r="D102" s="44">
        <v>342.75002000000001</v>
      </c>
      <c r="E102" s="44">
        <v>148.09998300000001</v>
      </c>
      <c r="F102" s="44">
        <v>160.99999800000001</v>
      </c>
      <c r="G102" s="44">
        <v>14.561632994215433</v>
      </c>
      <c r="H102" s="44">
        <v>13.75</v>
      </c>
      <c r="I102" s="44">
        <v>55.684868854235546</v>
      </c>
      <c r="J102" s="44">
        <v>73.94964163805804</v>
      </c>
      <c r="K102" s="44">
        <v>0.81163299421543345</v>
      </c>
      <c r="L102" s="44">
        <v>4712.8127750000003</v>
      </c>
      <c r="M102" s="44">
        <v>-278.18722499999973</v>
      </c>
      <c r="N102" s="44">
        <v>-20.231798181818164</v>
      </c>
    </row>
    <row r="103" spans="1:14" x14ac:dyDescent="0.25">
      <c r="A103" s="43">
        <v>14</v>
      </c>
      <c r="B103" s="42" t="s">
        <v>391</v>
      </c>
      <c r="C103" s="44">
        <v>21540</v>
      </c>
      <c r="D103" s="44">
        <v>1817.2333880000003</v>
      </c>
      <c r="E103" s="44">
        <v>253.18329299999996</v>
      </c>
      <c r="F103" s="44">
        <v>683.29998999999998</v>
      </c>
      <c r="G103" s="44">
        <v>11.853183054107522</v>
      </c>
      <c r="H103" s="44">
        <v>11.917131353355916</v>
      </c>
      <c r="I103" s="44">
        <v>65.599935628711862</v>
      </c>
      <c r="J103" s="44">
        <v>87.249894194034553</v>
      </c>
      <c r="K103" s="44">
        <v>0.35318305410752143</v>
      </c>
      <c r="L103" s="44">
        <v>21656.208984500001</v>
      </c>
      <c r="M103" s="44">
        <v>116.20898450000102</v>
      </c>
      <c r="N103" s="44">
        <v>10.797024363636446</v>
      </c>
    </row>
    <row r="104" spans="1:14" x14ac:dyDescent="0.25">
      <c r="A104" s="43">
        <v>13</v>
      </c>
      <c r="B104" s="42" t="s">
        <v>392</v>
      </c>
      <c r="C104" s="44">
        <v>17739</v>
      </c>
      <c r="D104" s="44">
        <v>1320.10005</v>
      </c>
      <c r="E104" s="44">
        <v>185.99996100000001</v>
      </c>
      <c r="F104" s="44">
        <v>1001.666658</v>
      </c>
      <c r="G104" s="44">
        <v>13.437617853283166</v>
      </c>
      <c r="H104" s="44">
        <v>13.75</v>
      </c>
      <c r="I104" s="44">
        <v>51.44454254264452</v>
      </c>
      <c r="J104" s="44">
        <v>85.658925803314901</v>
      </c>
      <c r="K104" s="44">
        <v>-0.31238214671683406</v>
      </c>
      <c r="L104" s="44">
        <v>18151.3756875</v>
      </c>
      <c r="M104" s="44">
        <v>412.37568750000128</v>
      </c>
      <c r="N104" s="44">
        <v>29.990959090909183</v>
      </c>
    </row>
    <row r="105" spans="1:14" x14ac:dyDescent="0.25">
      <c r="A105" s="43">
        <v>1128</v>
      </c>
      <c r="B105" s="42" t="s">
        <v>446</v>
      </c>
      <c r="C105" s="44">
        <v>11341</v>
      </c>
      <c r="D105" s="44">
        <v>1023.13337</v>
      </c>
      <c r="E105" s="44">
        <v>113.83330399999998</v>
      </c>
      <c r="F105" s="44">
        <v>314.98332900000003</v>
      </c>
      <c r="G105" s="44">
        <v>11.084576393007296</v>
      </c>
      <c r="H105" s="44">
        <v>11.499999999999998</v>
      </c>
      <c r="I105" s="44">
        <v>67.920652293266983</v>
      </c>
      <c r="J105" s="44">
        <v>86.737275199986584</v>
      </c>
      <c r="K105" s="44">
        <v>-0.41542360699270375</v>
      </c>
      <c r="L105" s="44">
        <v>11766.033754999999</v>
      </c>
      <c r="M105" s="44">
        <v>425.03375499999925</v>
      </c>
      <c r="N105" s="44">
        <v>36.959456956521663</v>
      </c>
    </row>
    <row r="106" spans="1:14" x14ac:dyDescent="0.25">
      <c r="A106" s="43">
        <v>16</v>
      </c>
      <c r="B106" s="42" t="s">
        <v>394</v>
      </c>
      <c r="C106" s="44">
        <v>5850</v>
      </c>
      <c r="D106" s="44">
        <v>420.46669000000003</v>
      </c>
      <c r="E106" s="44">
        <v>390.66664599999996</v>
      </c>
      <c r="F106" s="44">
        <v>250.96666500000001</v>
      </c>
      <c r="G106" s="44">
        <v>13.913111642684465</v>
      </c>
      <c r="H106" s="44">
        <v>13.75</v>
      </c>
      <c r="I106" s="44">
        <v>40.057861315645553</v>
      </c>
      <c r="J106" s="44">
        <v>52.451862916866659</v>
      </c>
      <c r="K106" s="44">
        <v>0.16311164268446418</v>
      </c>
      <c r="L106" s="44">
        <v>5781.4169874999998</v>
      </c>
      <c r="M106" s="44">
        <v>-68.583012500000336</v>
      </c>
      <c r="N106" s="44">
        <v>-4.9878554545454792</v>
      </c>
    </row>
    <row r="107" spans="1:14" x14ac:dyDescent="0.25">
      <c r="A107" s="43">
        <v>2</v>
      </c>
      <c r="B107" s="42" t="s">
        <v>395</v>
      </c>
      <c r="C107" s="44">
        <v>24054.74</v>
      </c>
      <c r="D107" s="44">
        <v>2068.4834140000003</v>
      </c>
      <c r="E107" s="44">
        <v>422.08326099999999</v>
      </c>
      <c r="F107" s="44">
        <v>710.44999500000006</v>
      </c>
      <c r="G107" s="44">
        <v>11.629167455340301</v>
      </c>
      <c r="H107" s="44">
        <v>11.5</v>
      </c>
      <c r="I107" s="44">
        <v>65.345380463034701</v>
      </c>
      <c r="J107" s="44">
        <v>83.985566122253275</v>
      </c>
      <c r="K107" s="44">
        <v>0.12916745534030041</v>
      </c>
      <c r="L107" s="44">
        <v>23787.559261000002</v>
      </c>
      <c r="M107" s="44">
        <v>-267.1807390000003</v>
      </c>
      <c r="N107" s="44">
        <v>-23.233107739130464</v>
      </c>
    </row>
    <row r="108" spans="1:14" x14ac:dyDescent="0.25">
      <c r="A108" s="43">
        <v>5</v>
      </c>
      <c r="B108" s="42" t="s">
        <v>396</v>
      </c>
      <c r="C108" s="44">
        <v>2692</v>
      </c>
      <c r="D108" s="44">
        <v>232.16667200000001</v>
      </c>
      <c r="E108" s="44">
        <v>18.116663000000003</v>
      </c>
      <c r="F108" s="44">
        <v>52.999998999999995</v>
      </c>
      <c r="G108" s="44">
        <v>11.595118183026718</v>
      </c>
      <c r="H108" s="44">
        <v>11.5</v>
      </c>
      <c r="I108" s="44">
        <v>77.184246636427162</v>
      </c>
      <c r="J108" s="44">
        <v>93.528782681865124</v>
      </c>
      <c r="K108" s="44">
        <v>9.5118183026718275E-2</v>
      </c>
      <c r="L108" s="44">
        <v>2669.9167280000001</v>
      </c>
      <c r="M108" s="44">
        <v>-22.083271999999997</v>
      </c>
      <c r="N108" s="44">
        <v>-1.9202845217391302</v>
      </c>
    </row>
    <row r="109" spans="1:14" x14ac:dyDescent="0.25">
      <c r="A109" s="43">
        <v>61</v>
      </c>
      <c r="B109" s="42" t="s">
        <v>424</v>
      </c>
      <c r="C109" s="44">
        <v>9006</v>
      </c>
      <c r="D109" s="44">
        <v>617.95002899999997</v>
      </c>
      <c r="E109" s="44">
        <v>166.74997600000003</v>
      </c>
      <c r="F109" s="44">
        <v>150.56666300000001</v>
      </c>
      <c r="G109" s="44">
        <v>14.57399397581386</v>
      </c>
      <c r="H109" s="44">
        <v>13.75</v>
      </c>
      <c r="I109" s="44">
        <v>70.031557901735411</v>
      </c>
      <c r="J109" s="44">
        <v>83.469072769721677</v>
      </c>
      <c r="K109" s="44">
        <v>0.8239939758138598</v>
      </c>
      <c r="L109" s="44">
        <v>8496.8128987500004</v>
      </c>
      <c r="M109" s="44">
        <v>-509.18710125000013</v>
      </c>
      <c r="N109" s="44">
        <v>-37.031789181818169</v>
      </c>
    </row>
    <row r="110" spans="1:14" x14ac:dyDescent="0.25">
      <c r="A110" s="43">
        <v>62</v>
      </c>
      <c r="B110" s="42" t="s">
        <v>397</v>
      </c>
      <c r="C110" s="44">
        <v>20372</v>
      </c>
      <c r="D110" s="44">
        <v>1580.183397</v>
      </c>
      <c r="E110" s="44">
        <v>326.51661499999994</v>
      </c>
      <c r="F110" s="44">
        <v>537.03332499999999</v>
      </c>
      <c r="G110" s="44">
        <v>12.892174439167329</v>
      </c>
      <c r="H110" s="44">
        <v>11.5</v>
      </c>
      <c r="I110" s="44">
        <v>72.490653296928002</v>
      </c>
      <c r="J110" s="44">
        <v>92.90807414007611</v>
      </c>
      <c r="K110" s="44">
        <v>1.3921744391673292</v>
      </c>
      <c r="L110" s="44">
        <v>18172.109065500001</v>
      </c>
      <c r="M110" s="44">
        <v>-2199.8909345000002</v>
      </c>
      <c r="N110" s="44">
        <v>-191.29486386956523</v>
      </c>
    </row>
    <row r="111" spans="1:14" x14ac:dyDescent="0.25">
      <c r="A111" s="43">
        <v>1116</v>
      </c>
      <c r="B111" s="42" t="s">
        <v>398</v>
      </c>
      <c r="C111" s="44">
        <v>7706</v>
      </c>
      <c r="D111" s="44">
        <v>676.03335099999993</v>
      </c>
      <c r="E111" s="44">
        <v>150.58331799999999</v>
      </c>
      <c r="F111" s="44">
        <v>439.43333100000001</v>
      </c>
      <c r="G111" s="44">
        <v>11.398845912854972</v>
      </c>
      <c r="H111" s="44">
        <v>12.46823997075257</v>
      </c>
      <c r="I111" s="44">
        <v>48.648647803893255</v>
      </c>
      <c r="J111" s="44">
        <v>74.510499072555731</v>
      </c>
      <c r="K111" s="44">
        <v>-0.10115408714502791</v>
      </c>
      <c r="L111" s="44">
        <v>8428.9460485000018</v>
      </c>
      <c r="M111" s="44">
        <v>722.94604850000007</v>
      </c>
      <c r="N111" s="44">
        <v>60.117145466403166</v>
      </c>
    </row>
    <row r="112" spans="1:14" x14ac:dyDescent="0.25">
      <c r="A112" s="43">
        <v>1125</v>
      </c>
      <c r="B112" s="42" t="s">
        <v>447</v>
      </c>
      <c r="C112" s="44">
        <v>6746</v>
      </c>
      <c r="D112" s="44">
        <v>446.316689</v>
      </c>
      <c r="E112" s="44">
        <v>300.79998099999995</v>
      </c>
      <c r="F112" s="44">
        <v>132.18333000000001</v>
      </c>
      <c r="G112" s="44">
        <v>15.11482802741441</v>
      </c>
      <c r="H112" s="44">
        <v>13.75</v>
      </c>
      <c r="I112" s="44">
        <v>55.796449655200938</v>
      </c>
      <c r="J112" s="44">
        <v>65.668215084000806</v>
      </c>
      <c r="K112" s="44">
        <v>1.36482802741441</v>
      </c>
      <c r="L112" s="44">
        <v>6136.8544737499997</v>
      </c>
      <c r="M112" s="44">
        <v>-609.1455262500001</v>
      </c>
      <c r="N112" s="44">
        <v>-44.301492818181835</v>
      </c>
    </row>
    <row r="113" spans="1:14" x14ac:dyDescent="0.25">
      <c r="A113" s="43">
        <v>1127</v>
      </c>
      <c r="B113" s="42" t="s">
        <v>448</v>
      </c>
      <c r="C113" s="44">
        <v>6674</v>
      </c>
      <c r="D113" s="44">
        <v>512.63337499999989</v>
      </c>
      <c r="E113" s="44">
        <v>216.949963</v>
      </c>
      <c r="F113" s="44">
        <v>252.94999799999997</v>
      </c>
      <c r="G113" s="44">
        <v>13.019050895779076</v>
      </c>
      <c r="H113" s="44">
        <v>11.500000000000002</v>
      </c>
      <c r="I113" s="44">
        <v>59.066476914627195</v>
      </c>
      <c r="J113" s="44">
        <v>79.545104151892815</v>
      </c>
      <c r="K113" s="44">
        <v>1.5190508957790758</v>
      </c>
      <c r="L113" s="44">
        <v>5895.2838124999998</v>
      </c>
      <c r="M113" s="44">
        <v>-778.71618750000027</v>
      </c>
      <c r="N113" s="44">
        <v>-67.714451086956544</v>
      </c>
    </row>
    <row r="114" spans="1:14" x14ac:dyDescent="0.25">
      <c r="A114" s="43">
        <v>1114</v>
      </c>
      <c r="B114" s="42" t="s">
        <v>400</v>
      </c>
      <c r="C114" s="44">
        <v>2885</v>
      </c>
      <c r="D114" s="44">
        <v>226.65001100000001</v>
      </c>
      <c r="E114" s="44">
        <v>38.299993000000001</v>
      </c>
      <c r="F114" s="44">
        <v>136.29999799999999</v>
      </c>
      <c r="G114" s="44">
        <v>12.728876505547579</v>
      </c>
      <c r="H114" s="44">
        <v>11.5</v>
      </c>
      <c r="I114" s="44">
        <v>62.522009701071418</v>
      </c>
      <c r="J114" s="44">
        <v>94.685624225640225</v>
      </c>
      <c r="K114" s="44">
        <v>1.2288765055475779</v>
      </c>
      <c r="L114" s="44">
        <v>2606.4751265</v>
      </c>
      <c r="M114" s="44">
        <v>-278.52487350000007</v>
      </c>
      <c r="N114" s="44">
        <v>-24.219554217391305</v>
      </c>
    </row>
    <row r="115" spans="1:14" x14ac:dyDescent="0.25">
      <c r="A115" s="43">
        <v>1999</v>
      </c>
      <c r="B115" s="42" t="s">
        <v>449</v>
      </c>
      <c r="C115" s="44">
        <v>9754</v>
      </c>
      <c r="D115" s="44">
        <v>686.06671700000004</v>
      </c>
      <c r="E115" s="44">
        <v>184.59995800000002</v>
      </c>
      <c r="F115" s="44">
        <v>277.24999400000002</v>
      </c>
      <c r="G115" s="44">
        <v>14.21727618948173</v>
      </c>
      <c r="H115" s="44">
        <v>13.75</v>
      </c>
      <c r="I115" s="44">
        <v>61.797327046475459</v>
      </c>
      <c r="J115" s="44">
        <v>81.475705744116127</v>
      </c>
      <c r="K115" s="44">
        <v>0.46727618948172905</v>
      </c>
      <c r="L115" s="44">
        <v>9433.4173587500009</v>
      </c>
      <c r="M115" s="44">
        <v>-320.58264125000073</v>
      </c>
      <c r="N115" s="44">
        <v>-23.315101181818235</v>
      </c>
    </row>
    <row r="116" spans="1:14" x14ac:dyDescent="0.25">
      <c r="A116" s="43">
        <v>2000</v>
      </c>
      <c r="B116" s="42" t="s">
        <v>401</v>
      </c>
      <c r="C116" s="44">
        <v>27975</v>
      </c>
      <c r="D116" s="44">
        <v>2579.4667590000008</v>
      </c>
      <c r="E116" s="44">
        <v>576.16659000000004</v>
      </c>
      <c r="F116" s="44">
        <v>927.44998999999996</v>
      </c>
      <c r="G116" s="44">
        <v>10.845264782882978</v>
      </c>
      <c r="H116" s="44">
        <v>11.499999999999998</v>
      </c>
      <c r="I116" s="44">
        <v>59.577738036384346</v>
      </c>
      <c r="J116" s="44">
        <v>77.087811748573884</v>
      </c>
      <c r="K116" s="44">
        <v>-0.65473521711702232</v>
      </c>
      <c r="L116" s="44">
        <v>29663.867728500001</v>
      </c>
      <c r="M116" s="44">
        <v>1688.8677284999994</v>
      </c>
      <c r="N116" s="44">
        <v>146.85806334782609</v>
      </c>
    </row>
    <row r="117" spans="1:14" x14ac:dyDescent="0.25">
      <c r="A117" s="43">
        <v>2002</v>
      </c>
      <c r="B117" s="42" t="s">
        <v>402</v>
      </c>
      <c r="C117" s="44">
        <v>13898.12</v>
      </c>
      <c r="D117" s="44">
        <v>933.16672300000005</v>
      </c>
      <c r="E117" s="44">
        <v>388.433289</v>
      </c>
      <c r="F117" s="44">
        <v>452.283323</v>
      </c>
      <c r="G117" s="44">
        <v>14.893501512055096</v>
      </c>
      <c r="H117" s="44">
        <v>13.750000000000002</v>
      </c>
      <c r="I117" s="44">
        <v>56.980768899031226</v>
      </c>
      <c r="J117" s="44">
        <v>76.48095902366272</v>
      </c>
      <c r="K117" s="44">
        <v>1.1435015120550951</v>
      </c>
      <c r="L117" s="44">
        <v>12831.042441250002</v>
      </c>
      <c r="M117" s="44">
        <v>-1067.0775587499986</v>
      </c>
      <c r="N117" s="44">
        <v>-77.605640636363532</v>
      </c>
    </row>
    <row r="118" spans="1:14" x14ac:dyDescent="0.25">
      <c r="A118" s="43">
        <v>2003</v>
      </c>
      <c r="B118" s="42" t="s">
        <v>403</v>
      </c>
      <c r="C118" s="44">
        <v>22206</v>
      </c>
      <c r="D118" s="44">
        <v>2012.80006</v>
      </c>
      <c r="E118" s="44">
        <v>312.58328500000005</v>
      </c>
      <c r="F118" s="44">
        <v>549.51665700000001</v>
      </c>
      <c r="G118" s="44">
        <v>11.032392357937431</v>
      </c>
      <c r="H118" s="44">
        <v>11.5</v>
      </c>
      <c r="I118" s="44">
        <v>67.166041262951353</v>
      </c>
      <c r="J118" s="44">
        <v>83.038202101862566</v>
      </c>
      <c r="K118" s="44">
        <v>-0.46760764206256911</v>
      </c>
      <c r="L118" s="44">
        <v>23147.200690000001</v>
      </c>
      <c r="M118" s="44">
        <v>941.20068999999876</v>
      </c>
      <c r="N118" s="44">
        <v>81.843538260869451</v>
      </c>
    </row>
    <row r="119" spans="1:14" x14ac:dyDescent="0.25">
      <c r="A119" s="43">
        <v>2001</v>
      </c>
      <c r="B119" s="42" t="s">
        <v>404</v>
      </c>
      <c r="C119" s="44">
        <v>784</v>
      </c>
      <c r="D119" s="44">
        <v>73.950006999999999</v>
      </c>
      <c r="E119" s="44">
        <v>14.199993999999998</v>
      </c>
      <c r="F119" s="44">
        <v>1.3333330000000001</v>
      </c>
      <c r="G119" s="44">
        <v>10.601756941010162</v>
      </c>
      <c r="H119" s="44">
        <v>13.750000000000002</v>
      </c>
      <c r="I119" s="44">
        <v>63.719331015327555</v>
      </c>
      <c r="J119" s="44">
        <v>64.683132342132652</v>
      </c>
      <c r="K119" s="44">
        <v>-3.1482430589898378</v>
      </c>
      <c r="L119" s="44">
        <v>1016.8125962500001</v>
      </c>
      <c r="M119" s="44">
        <v>232.81259625000007</v>
      </c>
      <c r="N119" s="44">
        <v>16.931825181818184</v>
      </c>
    </row>
    <row r="120" spans="1:14" x14ac:dyDescent="0.25">
      <c r="A120" s="43">
        <v>0</v>
      </c>
      <c r="B120" s="42" t="s">
        <v>337</v>
      </c>
      <c r="C120" s="44">
        <v>0</v>
      </c>
      <c r="D120" s="44">
        <v>0</v>
      </c>
      <c r="E120" s="44">
        <v>79.599999999999994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</row>
    <row r="121" spans="1:14" x14ac:dyDescent="0.25">
      <c r="A121" s="42"/>
      <c r="B121" s="42" t="s">
        <v>345</v>
      </c>
      <c r="C121" s="44">
        <v>285252.86</v>
      </c>
      <c r="D121" s="44">
        <v>25229.634339000004</v>
      </c>
      <c r="E121" s="44">
        <v>5872.3158249999988</v>
      </c>
      <c r="F121" s="44">
        <v>10132.633221000002</v>
      </c>
      <c r="G121" s="44">
        <v>11.30626215850682</v>
      </c>
      <c r="H121" s="44">
        <v>11.4551760353228</v>
      </c>
      <c r="I121" s="44">
        <v>60.059212034910104</v>
      </c>
      <c r="J121" s="44">
        <v>79.625765382387158</v>
      </c>
      <c r="K121" s="44">
        <v>-0.14891387681597962</v>
      </c>
      <c r="L121" s="44">
        <v>289009.90266007005</v>
      </c>
      <c r="M121" s="44">
        <v>3757.0426600700007</v>
      </c>
      <c r="N121" s="44">
        <v>464.46847150239961</v>
      </c>
    </row>
    <row r="122" spans="1:14" x14ac:dyDescent="0.25">
      <c r="A122" s="42"/>
      <c r="B122" s="42" t="s">
        <v>369</v>
      </c>
      <c r="C122" s="44">
        <v>286473.69</v>
      </c>
      <c r="D122" s="44">
        <v>25428.417679000002</v>
      </c>
      <c r="E122" s="44">
        <v>5908.1991559999997</v>
      </c>
      <c r="F122" s="44">
        <v>10276.766553000001</v>
      </c>
      <c r="G122" s="44">
        <v>11.265887386952262</v>
      </c>
      <c r="H122" s="44">
        <v>11.417694081445012</v>
      </c>
      <c r="I122" s="44">
        <v>59.953004643081151</v>
      </c>
      <c r="J122" s="44">
        <v>79.614445318487142</v>
      </c>
      <c r="K122" s="44">
        <v>-0.15180669449275</v>
      </c>
      <c r="L122" s="44">
        <v>290333.89403403003</v>
      </c>
      <c r="M122" s="44">
        <v>3860.2040340300009</v>
      </c>
      <c r="N122" s="44">
        <v>479.94400369459186</v>
      </c>
    </row>
    <row r="123" spans="1:14" x14ac:dyDescent="0.25">
      <c r="A123" s="42"/>
      <c r="B123" s="42" t="s">
        <v>370</v>
      </c>
      <c r="C123" s="44">
        <v>286473.69</v>
      </c>
      <c r="D123" s="44">
        <v>25428.417679000002</v>
      </c>
      <c r="E123" s="44">
        <v>5908.1991559999997</v>
      </c>
      <c r="F123" s="44">
        <v>10276.766553000001</v>
      </c>
      <c r="G123" s="44">
        <v>11.265887386952262</v>
      </c>
      <c r="H123" s="44">
        <v>11.417694081445012</v>
      </c>
      <c r="I123" s="44">
        <v>59.953004643081151</v>
      </c>
      <c r="J123" s="44">
        <v>79.614445318487142</v>
      </c>
      <c r="K123" s="44">
        <v>-0.15180669449275</v>
      </c>
      <c r="L123" s="44">
        <v>290333.89403403003</v>
      </c>
      <c r="M123" s="44">
        <v>3860.2040340300009</v>
      </c>
      <c r="N123" s="44">
        <v>479.94400369459186</v>
      </c>
    </row>
    <row r="124" spans="1:14" x14ac:dyDescent="0.25">
      <c r="A124" s="42" t="s">
        <v>371</v>
      </c>
      <c r="B124" s="67">
        <v>45443</v>
      </c>
      <c r="C124" s="42" t="s">
        <v>372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A8F-D10F-4076-B7D6-175968672797}">
  <dimension ref="A1:S109"/>
  <sheetViews>
    <sheetView workbookViewId="0">
      <selection activeCell="G236" sqref="G236"/>
    </sheetView>
  </sheetViews>
  <sheetFormatPr defaultRowHeight="15" x14ac:dyDescent="0.25"/>
  <cols>
    <col min="2" max="2" width="37.28515625" bestFit="1" customWidth="1"/>
  </cols>
  <sheetData>
    <row r="1" spans="1:19" x14ac:dyDescent="0.25">
      <c r="A1" s="38" t="s">
        <v>40</v>
      </c>
      <c r="B1" s="38" t="s">
        <v>41</v>
      </c>
      <c r="C1" s="38" t="s">
        <v>42</v>
      </c>
      <c r="D1" s="38" t="s">
        <v>43</v>
      </c>
      <c r="E1" s="38" t="s">
        <v>44</v>
      </c>
      <c r="F1" s="38" t="s">
        <v>45</v>
      </c>
      <c r="G1" s="38" t="s">
        <v>46</v>
      </c>
      <c r="H1" s="38" t="s">
        <v>47</v>
      </c>
      <c r="I1" s="38" t="s">
        <v>48</v>
      </c>
      <c r="J1" s="38" t="s">
        <v>49</v>
      </c>
      <c r="K1" s="38" t="s">
        <v>50</v>
      </c>
      <c r="L1" s="38" t="s">
        <v>51</v>
      </c>
      <c r="M1" s="38" t="s">
        <v>52</v>
      </c>
      <c r="N1" s="38" t="s">
        <v>53</v>
      </c>
      <c r="O1" s="38" t="s">
        <v>54</v>
      </c>
      <c r="P1" s="38" t="s">
        <v>55</v>
      </c>
      <c r="Q1" s="38" t="s">
        <v>56</v>
      </c>
      <c r="R1" s="38" t="s">
        <v>57</v>
      </c>
      <c r="S1" s="38" t="s">
        <v>58</v>
      </c>
    </row>
    <row r="2" spans="1:19" x14ac:dyDescent="0.25">
      <c r="A2" s="39" t="s">
        <v>59</v>
      </c>
      <c r="B2" s="40" t="s">
        <v>60</v>
      </c>
      <c r="C2" t="s">
        <v>61</v>
      </c>
      <c r="D2" s="40" t="s">
        <v>62</v>
      </c>
      <c r="E2">
        <v>18</v>
      </c>
      <c r="H2">
        <v>11602</v>
      </c>
      <c r="I2">
        <v>19231</v>
      </c>
      <c r="J2">
        <v>26255</v>
      </c>
      <c r="K2">
        <v>35481</v>
      </c>
      <c r="L2">
        <v>1950</v>
      </c>
      <c r="S2">
        <f t="shared" ref="S2:S81" si="0">SUM(F2:R2)</f>
        <v>94519</v>
      </c>
    </row>
    <row r="3" spans="1:19" x14ac:dyDescent="0.25">
      <c r="A3" s="39" t="s">
        <v>63</v>
      </c>
      <c r="B3" s="40" t="s">
        <v>64</v>
      </c>
      <c r="C3" t="s">
        <v>61</v>
      </c>
      <c r="D3" s="40" t="s">
        <v>62</v>
      </c>
      <c r="E3">
        <v>18</v>
      </c>
      <c r="H3">
        <v>5157</v>
      </c>
      <c r="J3">
        <v>1966</v>
      </c>
      <c r="K3">
        <v>25363</v>
      </c>
      <c r="L3">
        <v>1755</v>
      </c>
      <c r="S3">
        <f t="shared" si="0"/>
        <v>34241</v>
      </c>
    </row>
    <row r="4" spans="1:19" x14ac:dyDescent="0.25">
      <c r="A4" s="39" t="s">
        <v>65</v>
      </c>
      <c r="B4" s="40" t="s">
        <v>66</v>
      </c>
      <c r="C4" t="s">
        <v>67</v>
      </c>
      <c r="D4" s="40" t="s">
        <v>68</v>
      </c>
      <c r="E4">
        <v>10</v>
      </c>
      <c r="F4">
        <v>273</v>
      </c>
      <c r="G4">
        <v>341</v>
      </c>
      <c r="H4">
        <v>309</v>
      </c>
      <c r="S4">
        <f t="shared" si="0"/>
        <v>923</v>
      </c>
    </row>
    <row r="5" spans="1:19" x14ac:dyDescent="0.25">
      <c r="A5" s="39" t="s">
        <v>69</v>
      </c>
      <c r="B5" s="40" t="s">
        <v>70</v>
      </c>
      <c r="C5" t="s">
        <v>67</v>
      </c>
      <c r="D5" s="40" t="s">
        <v>68</v>
      </c>
      <c r="E5">
        <v>10</v>
      </c>
      <c r="F5">
        <v>730</v>
      </c>
      <c r="G5">
        <v>439</v>
      </c>
      <c r="H5">
        <v>535</v>
      </c>
      <c r="S5">
        <f t="shared" si="0"/>
        <v>1704</v>
      </c>
    </row>
    <row r="6" spans="1:19" x14ac:dyDescent="0.25">
      <c r="A6" s="39" t="s">
        <v>71</v>
      </c>
      <c r="B6" s="40" t="s">
        <v>72</v>
      </c>
      <c r="C6" t="s">
        <v>67</v>
      </c>
      <c r="D6" s="40" t="s">
        <v>68</v>
      </c>
      <c r="E6">
        <v>10</v>
      </c>
      <c r="F6">
        <v>234</v>
      </c>
      <c r="G6">
        <v>345</v>
      </c>
      <c r="H6">
        <v>165</v>
      </c>
      <c r="S6">
        <f t="shared" si="0"/>
        <v>744</v>
      </c>
    </row>
    <row r="7" spans="1:19" x14ac:dyDescent="0.25">
      <c r="A7" s="39" t="s">
        <v>73</v>
      </c>
      <c r="B7" s="40" t="s">
        <v>74</v>
      </c>
      <c r="C7" t="s">
        <v>67</v>
      </c>
      <c r="D7" s="40" t="s">
        <v>68</v>
      </c>
      <c r="E7">
        <v>10</v>
      </c>
      <c r="F7">
        <v>751</v>
      </c>
      <c r="G7">
        <v>802</v>
      </c>
      <c r="H7">
        <v>641</v>
      </c>
      <c r="S7">
        <f t="shared" si="0"/>
        <v>2194</v>
      </c>
    </row>
    <row r="8" spans="1:19" x14ac:dyDescent="0.25">
      <c r="A8" s="39" t="s">
        <v>75</v>
      </c>
      <c r="B8" s="40" t="s">
        <v>76</v>
      </c>
      <c r="C8" t="s">
        <v>67</v>
      </c>
      <c r="D8" s="40" t="s">
        <v>68</v>
      </c>
      <c r="E8">
        <v>10</v>
      </c>
      <c r="F8">
        <v>569</v>
      </c>
      <c r="G8">
        <v>463</v>
      </c>
      <c r="H8">
        <v>533</v>
      </c>
      <c r="S8">
        <f t="shared" si="0"/>
        <v>1565</v>
      </c>
    </row>
    <row r="9" spans="1:19" x14ac:dyDescent="0.25">
      <c r="A9" s="39" t="s">
        <v>77</v>
      </c>
      <c r="B9" s="40" t="s">
        <v>78</v>
      </c>
      <c r="C9" t="s">
        <v>67</v>
      </c>
      <c r="D9" s="40" t="s">
        <v>68</v>
      </c>
      <c r="E9">
        <v>3</v>
      </c>
      <c r="F9">
        <v>1167</v>
      </c>
      <c r="G9">
        <v>1119</v>
      </c>
      <c r="H9">
        <v>1161</v>
      </c>
      <c r="I9">
        <v>1167</v>
      </c>
      <c r="J9">
        <v>903</v>
      </c>
      <c r="K9">
        <v>1265</v>
      </c>
      <c r="L9">
        <v>773</v>
      </c>
      <c r="S9">
        <f t="shared" si="0"/>
        <v>7555</v>
      </c>
    </row>
    <row r="10" spans="1:19" x14ac:dyDescent="0.25">
      <c r="A10" s="39" t="s">
        <v>79</v>
      </c>
      <c r="B10" s="40" t="s">
        <v>80</v>
      </c>
      <c r="C10" t="s">
        <v>67</v>
      </c>
      <c r="D10" s="40" t="s">
        <v>68</v>
      </c>
      <c r="E10">
        <v>6</v>
      </c>
      <c r="F10">
        <v>2400</v>
      </c>
      <c r="G10">
        <v>2448</v>
      </c>
      <c r="H10">
        <v>1839</v>
      </c>
      <c r="I10">
        <v>2638</v>
      </c>
      <c r="J10">
        <v>1928</v>
      </c>
      <c r="K10">
        <v>2545</v>
      </c>
      <c r="L10">
        <v>1700</v>
      </c>
      <c r="M10">
        <v>2210</v>
      </c>
      <c r="N10">
        <v>1996</v>
      </c>
      <c r="O10">
        <v>1899</v>
      </c>
      <c r="P10">
        <v>2080</v>
      </c>
      <c r="Q10">
        <v>1963</v>
      </c>
      <c r="R10">
        <v>1132</v>
      </c>
      <c r="S10">
        <f t="shared" si="0"/>
        <v>26778</v>
      </c>
    </row>
    <row r="11" spans="1:19" x14ac:dyDescent="0.25">
      <c r="A11" s="39" t="s">
        <v>81</v>
      </c>
      <c r="B11" s="40" t="s">
        <v>82</v>
      </c>
      <c r="C11" t="s">
        <v>67</v>
      </c>
      <c r="D11" s="40" t="s">
        <v>68</v>
      </c>
      <c r="E11">
        <v>5</v>
      </c>
      <c r="F11">
        <v>425</v>
      </c>
      <c r="G11">
        <v>361</v>
      </c>
      <c r="H11">
        <v>366</v>
      </c>
      <c r="I11">
        <v>382</v>
      </c>
      <c r="J11">
        <v>313</v>
      </c>
      <c r="K11">
        <v>421</v>
      </c>
      <c r="L11">
        <v>433</v>
      </c>
      <c r="M11">
        <v>310</v>
      </c>
      <c r="N11">
        <v>322</v>
      </c>
      <c r="O11">
        <v>373</v>
      </c>
      <c r="P11">
        <v>420</v>
      </c>
      <c r="Q11">
        <v>281</v>
      </c>
      <c r="R11">
        <v>389</v>
      </c>
      <c r="S11">
        <f t="shared" si="0"/>
        <v>4796</v>
      </c>
    </row>
    <row r="12" spans="1:19" x14ac:dyDescent="0.25">
      <c r="A12" s="39" t="s">
        <v>83</v>
      </c>
      <c r="B12" s="40" t="s">
        <v>84</v>
      </c>
      <c r="C12" t="s">
        <v>67</v>
      </c>
      <c r="D12" s="40" t="s">
        <v>68</v>
      </c>
      <c r="E12">
        <v>6</v>
      </c>
      <c r="F12">
        <v>932</v>
      </c>
      <c r="G12">
        <v>1059</v>
      </c>
      <c r="H12">
        <v>887</v>
      </c>
      <c r="I12">
        <v>1103</v>
      </c>
      <c r="J12">
        <v>1043</v>
      </c>
      <c r="K12">
        <v>1082</v>
      </c>
      <c r="L12">
        <v>994</v>
      </c>
      <c r="M12">
        <v>890</v>
      </c>
      <c r="N12">
        <v>965</v>
      </c>
      <c r="O12">
        <v>845</v>
      </c>
      <c r="P12">
        <v>893</v>
      </c>
      <c r="Q12">
        <v>933</v>
      </c>
      <c r="R12">
        <v>1072</v>
      </c>
      <c r="S12">
        <f t="shared" si="0"/>
        <v>12698</v>
      </c>
    </row>
    <row r="13" spans="1:19" x14ac:dyDescent="0.25">
      <c r="A13" s="39" t="s">
        <v>85</v>
      </c>
      <c r="B13" s="40" t="s">
        <v>86</v>
      </c>
      <c r="C13" t="s">
        <v>67</v>
      </c>
      <c r="D13" s="40" t="s">
        <v>68</v>
      </c>
      <c r="E13">
        <v>5.4</v>
      </c>
      <c r="F13">
        <v>714</v>
      </c>
      <c r="G13">
        <v>513</v>
      </c>
      <c r="I13">
        <v>558</v>
      </c>
      <c r="J13">
        <v>813</v>
      </c>
      <c r="M13">
        <v>372</v>
      </c>
      <c r="N13">
        <v>520</v>
      </c>
      <c r="O13">
        <v>651</v>
      </c>
      <c r="P13">
        <v>514</v>
      </c>
      <c r="Q13">
        <v>541</v>
      </c>
      <c r="R13">
        <v>629</v>
      </c>
      <c r="S13">
        <f t="shared" si="0"/>
        <v>5825</v>
      </c>
    </row>
    <row r="14" spans="1:19" x14ac:dyDescent="0.25">
      <c r="A14" s="39" t="s">
        <v>87</v>
      </c>
      <c r="B14" s="40" t="s">
        <v>88</v>
      </c>
      <c r="C14" t="s">
        <v>67</v>
      </c>
      <c r="D14" s="40" t="s">
        <v>68</v>
      </c>
      <c r="E14">
        <v>7.8</v>
      </c>
      <c r="F14">
        <v>221</v>
      </c>
      <c r="G14">
        <v>347</v>
      </c>
      <c r="H14">
        <v>423</v>
      </c>
      <c r="I14">
        <v>435</v>
      </c>
      <c r="J14">
        <v>413</v>
      </c>
      <c r="K14">
        <v>155</v>
      </c>
      <c r="L14">
        <v>424</v>
      </c>
      <c r="M14">
        <v>423</v>
      </c>
      <c r="N14">
        <v>424</v>
      </c>
      <c r="O14">
        <v>434</v>
      </c>
      <c r="Q14">
        <v>492</v>
      </c>
      <c r="R14">
        <v>429</v>
      </c>
      <c r="S14">
        <f t="shared" si="0"/>
        <v>4620</v>
      </c>
    </row>
    <row r="15" spans="1:19" x14ac:dyDescent="0.25">
      <c r="A15" s="39" t="s">
        <v>89</v>
      </c>
      <c r="B15" s="40" t="s">
        <v>90</v>
      </c>
      <c r="C15" t="s">
        <v>67</v>
      </c>
      <c r="D15" s="40" t="s">
        <v>68</v>
      </c>
      <c r="E15">
        <v>7</v>
      </c>
      <c r="F15">
        <v>480</v>
      </c>
      <c r="G15">
        <v>284</v>
      </c>
      <c r="H15">
        <v>401</v>
      </c>
      <c r="I15">
        <v>199</v>
      </c>
      <c r="J15">
        <v>386</v>
      </c>
      <c r="K15">
        <v>541</v>
      </c>
      <c r="L15">
        <v>379</v>
      </c>
      <c r="M15">
        <v>195</v>
      </c>
      <c r="N15">
        <v>388</v>
      </c>
      <c r="O15">
        <v>395</v>
      </c>
      <c r="Q15">
        <v>204</v>
      </c>
      <c r="R15">
        <v>598</v>
      </c>
      <c r="S15">
        <f t="shared" si="0"/>
        <v>4450</v>
      </c>
    </row>
    <row r="16" spans="1:19" x14ac:dyDescent="0.25">
      <c r="A16" s="39" t="s">
        <v>91</v>
      </c>
      <c r="B16" s="40" t="s">
        <v>92</v>
      </c>
      <c r="C16" t="s">
        <v>67</v>
      </c>
      <c r="D16" s="40" t="s">
        <v>68</v>
      </c>
      <c r="E16">
        <v>10</v>
      </c>
      <c r="H16">
        <v>279</v>
      </c>
      <c r="S16">
        <f t="shared" si="0"/>
        <v>279</v>
      </c>
    </row>
    <row r="17" spans="1:19" x14ac:dyDescent="0.25">
      <c r="A17" s="39" t="s">
        <v>93</v>
      </c>
      <c r="B17" s="40" t="s">
        <v>94</v>
      </c>
      <c r="C17" t="s">
        <v>61</v>
      </c>
      <c r="D17" s="40" t="s">
        <v>62</v>
      </c>
      <c r="E17">
        <v>5</v>
      </c>
      <c r="F17">
        <v>1050</v>
      </c>
      <c r="G17">
        <v>1156</v>
      </c>
      <c r="H17">
        <v>932</v>
      </c>
      <c r="I17">
        <v>1444</v>
      </c>
      <c r="J17">
        <v>1442</v>
      </c>
      <c r="K17">
        <v>1687</v>
      </c>
      <c r="L17">
        <v>1141</v>
      </c>
      <c r="M17">
        <v>1284</v>
      </c>
      <c r="N17">
        <v>1141</v>
      </c>
      <c r="O17">
        <v>824</v>
      </c>
      <c r="P17">
        <v>921</v>
      </c>
      <c r="Q17">
        <v>1367</v>
      </c>
      <c r="R17">
        <v>1017</v>
      </c>
      <c r="S17">
        <f t="shared" si="0"/>
        <v>15406</v>
      </c>
    </row>
    <row r="18" spans="1:19" x14ac:dyDescent="0.25">
      <c r="A18" s="39" t="s">
        <v>95</v>
      </c>
      <c r="B18" s="40" t="s">
        <v>96</v>
      </c>
      <c r="C18" t="s">
        <v>61</v>
      </c>
      <c r="D18" s="40" t="s">
        <v>62</v>
      </c>
      <c r="E18">
        <v>5</v>
      </c>
      <c r="F18">
        <v>1663</v>
      </c>
      <c r="G18">
        <v>1702</v>
      </c>
      <c r="H18">
        <v>1305</v>
      </c>
      <c r="I18">
        <v>1407</v>
      </c>
      <c r="J18">
        <v>1616</v>
      </c>
      <c r="K18">
        <v>1825</v>
      </c>
      <c r="L18">
        <v>1304</v>
      </c>
      <c r="M18">
        <v>1593</v>
      </c>
      <c r="N18">
        <v>1709</v>
      </c>
      <c r="O18">
        <v>1396</v>
      </c>
      <c r="P18">
        <v>1496</v>
      </c>
      <c r="Q18">
        <v>1632</v>
      </c>
      <c r="R18">
        <v>1480</v>
      </c>
      <c r="S18">
        <f t="shared" si="0"/>
        <v>20128</v>
      </c>
    </row>
    <row r="19" spans="1:19" x14ac:dyDescent="0.25">
      <c r="A19" s="39" t="s">
        <v>97</v>
      </c>
      <c r="B19" s="40" t="s">
        <v>98</v>
      </c>
      <c r="C19" t="s">
        <v>61</v>
      </c>
      <c r="D19" s="40" t="s">
        <v>62</v>
      </c>
      <c r="E19">
        <v>5</v>
      </c>
      <c r="F19">
        <v>1119</v>
      </c>
      <c r="G19">
        <v>1009</v>
      </c>
      <c r="H19">
        <v>1160</v>
      </c>
      <c r="I19">
        <v>918</v>
      </c>
      <c r="J19">
        <v>1128</v>
      </c>
      <c r="K19">
        <v>1234</v>
      </c>
      <c r="L19">
        <v>932</v>
      </c>
      <c r="M19">
        <v>1323</v>
      </c>
      <c r="N19">
        <v>901</v>
      </c>
      <c r="O19">
        <v>1135</v>
      </c>
      <c r="P19">
        <v>928</v>
      </c>
      <c r="Q19">
        <v>1009</v>
      </c>
      <c r="R19">
        <v>1147</v>
      </c>
      <c r="S19">
        <f t="shared" si="0"/>
        <v>13943</v>
      </c>
    </row>
    <row r="20" spans="1:19" x14ac:dyDescent="0.25">
      <c r="A20" s="39" t="s">
        <v>99</v>
      </c>
      <c r="B20" s="40" t="s">
        <v>100</v>
      </c>
      <c r="C20" t="s">
        <v>61</v>
      </c>
      <c r="D20" s="40" t="s">
        <v>62</v>
      </c>
      <c r="E20">
        <v>12</v>
      </c>
      <c r="F20">
        <v>3119</v>
      </c>
      <c r="G20">
        <v>2634</v>
      </c>
      <c r="H20">
        <v>2544</v>
      </c>
      <c r="I20">
        <v>3327</v>
      </c>
      <c r="J20">
        <v>4980</v>
      </c>
      <c r="K20">
        <v>5037</v>
      </c>
      <c r="L20">
        <v>2951</v>
      </c>
      <c r="M20">
        <v>3902</v>
      </c>
      <c r="N20">
        <v>2738</v>
      </c>
      <c r="O20">
        <v>2248</v>
      </c>
      <c r="P20">
        <v>2491</v>
      </c>
      <c r="Q20">
        <v>2301</v>
      </c>
      <c r="R20">
        <v>2493</v>
      </c>
      <c r="S20">
        <f t="shared" si="0"/>
        <v>40765</v>
      </c>
    </row>
    <row r="21" spans="1:19" x14ac:dyDescent="0.25">
      <c r="A21" s="39" t="s">
        <v>101</v>
      </c>
      <c r="B21" s="40" t="s">
        <v>102</v>
      </c>
      <c r="C21" t="s">
        <v>61</v>
      </c>
      <c r="D21" s="40" t="s">
        <v>62</v>
      </c>
      <c r="E21">
        <v>6</v>
      </c>
      <c r="F21">
        <v>1648</v>
      </c>
      <c r="G21">
        <v>1532</v>
      </c>
      <c r="H21">
        <v>1532</v>
      </c>
      <c r="I21">
        <v>1880</v>
      </c>
      <c r="J21">
        <v>2358</v>
      </c>
      <c r="K21">
        <v>2727</v>
      </c>
      <c r="L21">
        <v>1491</v>
      </c>
      <c r="M21">
        <v>1892</v>
      </c>
      <c r="N21">
        <v>1438</v>
      </c>
      <c r="O21">
        <v>1189</v>
      </c>
      <c r="P21">
        <v>1457</v>
      </c>
      <c r="Q21">
        <v>1279</v>
      </c>
      <c r="R21">
        <v>1476</v>
      </c>
      <c r="S21">
        <f t="shared" si="0"/>
        <v>21899</v>
      </c>
    </row>
    <row r="22" spans="1:19" x14ac:dyDescent="0.25">
      <c r="A22" s="39" t="s">
        <v>103</v>
      </c>
      <c r="B22" s="40" t="s">
        <v>104</v>
      </c>
      <c r="C22" t="s">
        <v>61</v>
      </c>
      <c r="D22" s="40" t="s">
        <v>62</v>
      </c>
      <c r="E22">
        <v>6</v>
      </c>
      <c r="F22">
        <v>506</v>
      </c>
      <c r="G22">
        <v>447</v>
      </c>
      <c r="H22">
        <v>433</v>
      </c>
      <c r="I22">
        <v>450</v>
      </c>
      <c r="J22">
        <v>445</v>
      </c>
      <c r="K22">
        <v>450</v>
      </c>
      <c r="L22">
        <v>387</v>
      </c>
      <c r="M22">
        <v>393</v>
      </c>
      <c r="N22">
        <v>496</v>
      </c>
      <c r="O22">
        <v>388</v>
      </c>
      <c r="P22">
        <v>384</v>
      </c>
      <c r="Q22">
        <v>450</v>
      </c>
      <c r="R22">
        <v>492</v>
      </c>
      <c r="S22">
        <f t="shared" si="0"/>
        <v>5721</v>
      </c>
    </row>
    <row r="23" spans="1:19" x14ac:dyDescent="0.25">
      <c r="A23" s="39" t="s">
        <v>105</v>
      </c>
      <c r="B23" s="40" t="s">
        <v>106</v>
      </c>
      <c r="C23" t="s">
        <v>61</v>
      </c>
      <c r="D23" s="40" t="s">
        <v>62</v>
      </c>
      <c r="E23">
        <v>10</v>
      </c>
      <c r="F23">
        <v>2106</v>
      </c>
      <c r="G23">
        <v>1423</v>
      </c>
      <c r="H23">
        <v>1824</v>
      </c>
      <c r="I23">
        <v>3640</v>
      </c>
      <c r="J23">
        <v>3896</v>
      </c>
      <c r="K23">
        <v>4730</v>
      </c>
      <c r="L23">
        <v>2687</v>
      </c>
      <c r="M23">
        <v>2955</v>
      </c>
      <c r="N23">
        <v>1719</v>
      </c>
      <c r="O23">
        <v>1950</v>
      </c>
      <c r="P23">
        <v>1220</v>
      </c>
      <c r="Q23">
        <v>1748</v>
      </c>
      <c r="R23">
        <v>1435</v>
      </c>
      <c r="S23">
        <f t="shared" si="0"/>
        <v>31333</v>
      </c>
    </row>
    <row r="24" spans="1:19" x14ac:dyDescent="0.25">
      <c r="A24" s="39" t="s">
        <v>107</v>
      </c>
      <c r="B24" s="40" t="s">
        <v>108</v>
      </c>
      <c r="C24" t="s">
        <v>61</v>
      </c>
      <c r="D24" s="40" t="s">
        <v>62</v>
      </c>
      <c r="E24">
        <v>5</v>
      </c>
      <c r="F24">
        <v>750</v>
      </c>
      <c r="G24">
        <v>847</v>
      </c>
      <c r="H24">
        <v>671</v>
      </c>
      <c r="I24">
        <v>826</v>
      </c>
      <c r="J24">
        <v>830</v>
      </c>
      <c r="K24">
        <v>937</v>
      </c>
      <c r="L24">
        <v>836</v>
      </c>
      <c r="M24">
        <v>850</v>
      </c>
      <c r="N24">
        <v>830</v>
      </c>
      <c r="O24">
        <v>836</v>
      </c>
      <c r="P24">
        <v>630</v>
      </c>
      <c r="Q24">
        <v>832</v>
      </c>
      <c r="R24">
        <v>1037</v>
      </c>
      <c r="S24">
        <f t="shared" si="0"/>
        <v>10712</v>
      </c>
    </row>
    <row r="25" spans="1:19" x14ac:dyDescent="0.25">
      <c r="A25" s="39" t="s">
        <v>109</v>
      </c>
      <c r="B25" s="40" t="s">
        <v>110</v>
      </c>
      <c r="C25" t="s">
        <v>61</v>
      </c>
      <c r="D25" s="40" t="s">
        <v>62</v>
      </c>
      <c r="E25">
        <v>5</v>
      </c>
      <c r="F25">
        <v>983</v>
      </c>
      <c r="G25">
        <v>1104</v>
      </c>
      <c r="H25">
        <v>807</v>
      </c>
      <c r="I25">
        <v>1193</v>
      </c>
      <c r="J25">
        <v>1480</v>
      </c>
      <c r="K25">
        <v>1890</v>
      </c>
      <c r="L25">
        <v>1180</v>
      </c>
      <c r="M25">
        <v>1207</v>
      </c>
      <c r="N25">
        <v>1007</v>
      </c>
      <c r="O25">
        <v>814</v>
      </c>
      <c r="P25">
        <v>818</v>
      </c>
      <c r="Q25">
        <v>824</v>
      </c>
      <c r="R25">
        <v>999</v>
      </c>
      <c r="S25">
        <f t="shared" si="0"/>
        <v>14306</v>
      </c>
    </row>
    <row r="26" spans="1:19" x14ac:dyDescent="0.25">
      <c r="A26" s="39" t="s">
        <v>111</v>
      </c>
      <c r="B26" s="40" t="s">
        <v>112</v>
      </c>
      <c r="C26" t="s">
        <v>61</v>
      </c>
      <c r="D26" s="40" t="s">
        <v>62</v>
      </c>
      <c r="E26">
        <v>5</v>
      </c>
      <c r="F26">
        <v>406</v>
      </c>
      <c r="G26">
        <v>394</v>
      </c>
      <c r="H26">
        <v>406</v>
      </c>
      <c r="I26">
        <v>483</v>
      </c>
      <c r="J26">
        <v>477</v>
      </c>
      <c r="K26">
        <v>503</v>
      </c>
      <c r="L26">
        <v>405</v>
      </c>
      <c r="M26">
        <v>405</v>
      </c>
      <c r="N26">
        <v>456</v>
      </c>
      <c r="O26">
        <v>402</v>
      </c>
      <c r="P26">
        <v>399</v>
      </c>
      <c r="Q26">
        <v>457</v>
      </c>
      <c r="R26">
        <v>505</v>
      </c>
      <c r="S26">
        <f t="shared" si="0"/>
        <v>5698</v>
      </c>
    </row>
    <row r="27" spans="1:19" x14ac:dyDescent="0.25">
      <c r="A27" s="39" t="s">
        <v>113</v>
      </c>
      <c r="B27" s="40" t="s">
        <v>114</v>
      </c>
      <c r="C27" t="s">
        <v>61</v>
      </c>
      <c r="D27" s="40" t="s">
        <v>62</v>
      </c>
      <c r="E27">
        <v>5</v>
      </c>
      <c r="F27">
        <v>583</v>
      </c>
      <c r="G27">
        <v>494</v>
      </c>
      <c r="H27">
        <v>540</v>
      </c>
      <c r="I27">
        <v>650</v>
      </c>
      <c r="J27">
        <v>702</v>
      </c>
      <c r="K27">
        <v>689</v>
      </c>
      <c r="L27">
        <v>587</v>
      </c>
      <c r="M27">
        <v>549</v>
      </c>
      <c r="N27">
        <v>832</v>
      </c>
      <c r="O27">
        <v>508</v>
      </c>
      <c r="P27">
        <v>450</v>
      </c>
      <c r="Q27">
        <v>644</v>
      </c>
      <c r="R27">
        <v>631</v>
      </c>
      <c r="S27">
        <f t="shared" si="0"/>
        <v>7859</v>
      </c>
    </row>
    <row r="28" spans="1:19" x14ac:dyDescent="0.25">
      <c r="A28" s="39" t="s">
        <v>115</v>
      </c>
      <c r="B28" s="40" t="s">
        <v>116</v>
      </c>
      <c r="C28" t="s">
        <v>61</v>
      </c>
      <c r="D28" s="40" t="s">
        <v>62</v>
      </c>
      <c r="E28">
        <v>5</v>
      </c>
      <c r="F28">
        <v>1172</v>
      </c>
      <c r="G28">
        <v>1312</v>
      </c>
      <c r="H28">
        <v>924</v>
      </c>
      <c r="I28">
        <v>1422</v>
      </c>
      <c r="J28">
        <v>1581</v>
      </c>
      <c r="K28">
        <v>1633</v>
      </c>
      <c r="L28">
        <v>1491</v>
      </c>
      <c r="M28">
        <v>1421</v>
      </c>
      <c r="N28">
        <v>1181</v>
      </c>
      <c r="O28">
        <v>1039</v>
      </c>
      <c r="P28">
        <v>946</v>
      </c>
      <c r="Q28">
        <v>1035</v>
      </c>
      <c r="R28">
        <v>1175</v>
      </c>
      <c r="S28">
        <f t="shared" si="0"/>
        <v>16332</v>
      </c>
    </row>
    <row r="29" spans="1:19" x14ac:dyDescent="0.25">
      <c r="A29" s="39" t="s">
        <v>117</v>
      </c>
      <c r="B29" s="40" t="s">
        <v>118</v>
      </c>
      <c r="C29" t="s">
        <v>61</v>
      </c>
      <c r="D29" s="40" t="s">
        <v>62</v>
      </c>
      <c r="E29">
        <v>6</v>
      </c>
      <c r="F29">
        <v>828</v>
      </c>
      <c r="G29">
        <v>958</v>
      </c>
      <c r="H29">
        <v>834</v>
      </c>
      <c r="I29">
        <v>1124</v>
      </c>
      <c r="J29">
        <v>1421</v>
      </c>
      <c r="K29">
        <v>1145</v>
      </c>
      <c r="L29">
        <v>951</v>
      </c>
      <c r="M29">
        <v>962</v>
      </c>
      <c r="N29">
        <v>993</v>
      </c>
      <c r="O29">
        <v>845</v>
      </c>
      <c r="P29">
        <v>622</v>
      </c>
      <c r="Q29">
        <v>693</v>
      </c>
      <c r="R29">
        <v>894</v>
      </c>
      <c r="S29">
        <f t="shared" si="0"/>
        <v>12270</v>
      </c>
    </row>
    <row r="30" spans="1:19" x14ac:dyDescent="0.25">
      <c r="A30" s="39" t="s">
        <v>119</v>
      </c>
      <c r="B30" s="40" t="s">
        <v>120</v>
      </c>
      <c r="C30" t="s">
        <v>61</v>
      </c>
      <c r="D30" s="40" t="s">
        <v>62</v>
      </c>
      <c r="E30">
        <v>10</v>
      </c>
      <c r="F30">
        <v>1511</v>
      </c>
      <c r="G30">
        <v>1428</v>
      </c>
      <c r="H30">
        <v>1531</v>
      </c>
      <c r="I30">
        <v>3697</v>
      </c>
      <c r="J30">
        <v>3301</v>
      </c>
      <c r="K30">
        <v>4842</v>
      </c>
      <c r="L30">
        <v>2147</v>
      </c>
      <c r="M30">
        <v>2252</v>
      </c>
      <c r="N30">
        <v>1976</v>
      </c>
      <c r="O30">
        <v>1484</v>
      </c>
      <c r="P30">
        <v>1040</v>
      </c>
      <c r="Q30">
        <v>1514</v>
      </c>
      <c r="R30">
        <v>1168</v>
      </c>
      <c r="S30">
        <f t="shared" si="0"/>
        <v>27891</v>
      </c>
    </row>
    <row r="31" spans="1:19" x14ac:dyDescent="0.25">
      <c r="A31" s="39" t="s">
        <v>121</v>
      </c>
      <c r="B31" s="40" t="s">
        <v>122</v>
      </c>
      <c r="C31" t="s">
        <v>61</v>
      </c>
      <c r="D31" s="40" t="s">
        <v>62</v>
      </c>
      <c r="E31">
        <v>10</v>
      </c>
      <c r="F31">
        <v>2376</v>
      </c>
      <c r="G31">
        <v>2271</v>
      </c>
      <c r="H31">
        <v>1607</v>
      </c>
      <c r="I31">
        <v>4657</v>
      </c>
      <c r="J31">
        <v>5299</v>
      </c>
      <c r="K31">
        <v>5853</v>
      </c>
      <c r="L31">
        <v>3733</v>
      </c>
      <c r="M31">
        <v>3895</v>
      </c>
      <c r="N31">
        <v>1815</v>
      </c>
      <c r="O31">
        <v>2539</v>
      </c>
      <c r="P31">
        <v>1605</v>
      </c>
      <c r="Q31">
        <v>2000</v>
      </c>
      <c r="R31">
        <v>1859</v>
      </c>
      <c r="S31">
        <f t="shared" si="0"/>
        <v>39509</v>
      </c>
    </row>
    <row r="32" spans="1:19" x14ac:dyDescent="0.25">
      <c r="A32" s="39" t="s">
        <v>123</v>
      </c>
      <c r="B32" s="40" t="s">
        <v>124</v>
      </c>
      <c r="C32" t="s">
        <v>61</v>
      </c>
      <c r="D32" s="40" t="s">
        <v>62</v>
      </c>
      <c r="E32">
        <v>10</v>
      </c>
      <c r="F32">
        <v>810</v>
      </c>
      <c r="G32">
        <v>1005</v>
      </c>
      <c r="H32">
        <v>924</v>
      </c>
      <c r="I32">
        <v>2577</v>
      </c>
      <c r="J32">
        <v>2392</v>
      </c>
      <c r="K32">
        <v>2545</v>
      </c>
      <c r="L32">
        <v>1893</v>
      </c>
      <c r="M32">
        <v>1600</v>
      </c>
      <c r="N32">
        <v>1244</v>
      </c>
      <c r="O32">
        <v>1033</v>
      </c>
      <c r="P32">
        <v>799</v>
      </c>
      <c r="Q32">
        <v>990</v>
      </c>
      <c r="R32">
        <v>1005</v>
      </c>
      <c r="S32">
        <f t="shared" si="0"/>
        <v>18817</v>
      </c>
    </row>
    <row r="33" spans="1:19" x14ac:dyDescent="0.25">
      <c r="A33" s="39" t="s">
        <v>125</v>
      </c>
      <c r="B33" s="40" t="s">
        <v>126</v>
      </c>
      <c r="C33" t="s">
        <v>61</v>
      </c>
      <c r="D33" s="40" t="s">
        <v>62</v>
      </c>
      <c r="E33">
        <v>10</v>
      </c>
      <c r="F33">
        <v>971</v>
      </c>
      <c r="G33">
        <v>957</v>
      </c>
      <c r="H33">
        <v>1256</v>
      </c>
      <c r="I33">
        <v>1957</v>
      </c>
      <c r="J33">
        <v>1997</v>
      </c>
      <c r="K33">
        <v>2534</v>
      </c>
      <c r="L33">
        <v>962</v>
      </c>
      <c r="M33">
        <v>1382</v>
      </c>
      <c r="N33">
        <v>1146</v>
      </c>
      <c r="O33">
        <v>1227</v>
      </c>
      <c r="P33">
        <v>768</v>
      </c>
      <c r="Q33">
        <v>834</v>
      </c>
      <c r="R33">
        <v>1249</v>
      </c>
      <c r="S33">
        <f t="shared" si="0"/>
        <v>17240</v>
      </c>
    </row>
    <row r="34" spans="1:19" x14ac:dyDescent="0.25">
      <c r="A34" s="39" t="s">
        <v>127</v>
      </c>
      <c r="B34" s="40" t="s">
        <v>128</v>
      </c>
      <c r="C34" t="s">
        <v>61</v>
      </c>
      <c r="D34" s="40" t="s">
        <v>62</v>
      </c>
      <c r="E34">
        <v>5</v>
      </c>
      <c r="F34">
        <v>804</v>
      </c>
      <c r="G34">
        <v>628</v>
      </c>
      <c r="H34">
        <v>533</v>
      </c>
      <c r="I34">
        <v>995</v>
      </c>
      <c r="J34">
        <v>797</v>
      </c>
      <c r="K34">
        <v>1295</v>
      </c>
      <c r="L34">
        <v>755</v>
      </c>
      <c r="M34">
        <v>985</v>
      </c>
      <c r="N34">
        <v>795</v>
      </c>
      <c r="O34">
        <v>890</v>
      </c>
      <c r="P34">
        <v>723</v>
      </c>
      <c r="Q34">
        <v>885</v>
      </c>
      <c r="R34">
        <v>849</v>
      </c>
      <c r="S34">
        <f t="shared" si="0"/>
        <v>10934</v>
      </c>
    </row>
    <row r="35" spans="1:19" x14ac:dyDescent="0.25">
      <c r="A35" s="39" t="s">
        <v>129</v>
      </c>
      <c r="B35" s="40" t="s">
        <v>130</v>
      </c>
      <c r="C35" t="s">
        <v>61</v>
      </c>
      <c r="D35" s="40" t="s">
        <v>62</v>
      </c>
      <c r="E35">
        <v>11</v>
      </c>
      <c r="F35">
        <v>859</v>
      </c>
      <c r="G35">
        <v>709</v>
      </c>
      <c r="H35">
        <v>555</v>
      </c>
      <c r="S35">
        <f t="shared" si="0"/>
        <v>2123</v>
      </c>
    </row>
    <row r="36" spans="1:19" x14ac:dyDescent="0.25">
      <c r="A36" s="39" t="s">
        <v>131</v>
      </c>
      <c r="B36" s="40" t="s">
        <v>132</v>
      </c>
      <c r="C36" t="s">
        <v>61</v>
      </c>
      <c r="D36" s="40" t="s">
        <v>62</v>
      </c>
      <c r="E36">
        <v>5</v>
      </c>
      <c r="F36">
        <v>1332</v>
      </c>
      <c r="G36">
        <v>963</v>
      </c>
      <c r="H36">
        <v>1199</v>
      </c>
      <c r="I36">
        <v>1804</v>
      </c>
      <c r="J36">
        <v>1259</v>
      </c>
      <c r="K36">
        <v>1595</v>
      </c>
      <c r="L36">
        <v>1041</v>
      </c>
      <c r="M36">
        <v>1466</v>
      </c>
      <c r="N36">
        <v>1248</v>
      </c>
      <c r="O36">
        <v>1244</v>
      </c>
      <c r="P36">
        <v>1045</v>
      </c>
      <c r="Q36">
        <v>1247</v>
      </c>
      <c r="R36">
        <v>1343</v>
      </c>
      <c r="S36">
        <f t="shared" si="0"/>
        <v>16786</v>
      </c>
    </row>
    <row r="37" spans="1:19" x14ac:dyDescent="0.25">
      <c r="A37" s="39" t="s">
        <v>133</v>
      </c>
      <c r="B37" s="40" t="s">
        <v>134</v>
      </c>
      <c r="C37" t="s">
        <v>61</v>
      </c>
      <c r="D37" s="40" t="s">
        <v>62</v>
      </c>
      <c r="E37">
        <v>5</v>
      </c>
      <c r="F37">
        <v>192</v>
      </c>
      <c r="G37">
        <v>195</v>
      </c>
      <c r="H37">
        <v>194</v>
      </c>
      <c r="I37">
        <v>195</v>
      </c>
      <c r="J37">
        <v>193</v>
      </c>
      <c r="K37">
        <v>189</v>
      </c>
      <c r="L37">
        <v>192</v>
      </c>
      <c r="M37">
        <v>195</v>
      </c>
      <c r="N37">
        <v>189</v>
      </c>
      <c r="O37">
        <v>187</v>
      </c>
      <c r="P37">
        <v>186</v>
      </c>
      <c r="Q37">
        <v>188</v>
      </c>
      <c r="R37">
        <v>225</v>
      </c>
      <c r="S37">
        <f t="shared" si="0"/>
        <v>2520</v>
      </c>
    </row>
    <row r="38" spans="1:19" x14ac:dyDescent="0.25">
      <c r="A38" s="39" t="s">
        <v>135</v>
      </c>
      <c r="B38" s="40" t="s">
        <v>136</v>
      </c>
      <c r="C38" t="s">
        <v>61</v>
      </c>
      <c r="D38" s="40" t="s">
        <v>62</v>
      </c>
      <c r="E38">
        <v>5</v>
      </c>
      <c r="F38">
        <v>1401</v>
      </c>
      <c r="G38">
        <v>1389</v>
      </c>
      <c r="H38">
        <v>1097</v>
      </c>
      <c r="I38">
        <v>1743</v>
      </c>
      <c r="J38">
        <v>1582</v>
      </c>
      <c r="K38">
        <v>1614</v>
      </c>
      <c r="L38">
        <v>1598</v>
      </c>
      <c r="M38">
        <v>1612</v>
      </c>
      <c r="N38">
        <v>1082</v>
      </c>
      <c r="O38">
        <v>1126</v>
      </c>
      <c r="P38">
        <v>1093</v>
      </c>
      <c r="Q38">
        <v>1089</v>
      </c>
      <c r="R38">
        <v>1417</v>
      </c>
      <c r="S38">
        <f t="shared" si="0"/>
        <v>17843</v>
      </c>
    </row>
    <row r="39" spans="1:19" x14ac:dyDescent="0.25">
      <c r="A39" s="39" t="s">
        <v>137</v>
      </c>
      <c r="B39" s="40" t="s">
        <v>138</v>
      </c>
      <c r="C39" t="s">
        <v>61</v>
      </c>
      <c r="D39" s="40" t="s">
        <v>62</v>
      </c>
      <c r="E39">
        <v>5</v>
      </c>
      <c r="F39">
        <v>1045</v>
      </c>
      <c r="G39">
        <v>1248</v>
      </c>
      <c r="H39">
        <v>881</v>
      </c>
      <c r="I39">
        <v>1772</v>
      </c>
      <c r="J39">
        <v>1452</v>
      </c>
      <c r="K39">
        <v>1542</v>
      </c>
      <c r="L39">
        <v>1427</v>
      </c>
      <c r="M39">
        <v>1329</v>
      </c>
      <c r="N39">
        <v>1229</v>
      </c>
      <c r="O39">
        <v>1376</v>
      </c>
      <c r="P39">
        <v>1131</v>
      </c>
      <c r="Q39">
        <v>1113</v>
      </c>
      <c r="R39">
        <v>1420</v>
      </c>
      <c r="S39">
        <f t="shared" si="0"/>
        <v>16965</v>
      </c>
    </row>
    <row r="40" spans="1:19" x14ac:dyDescent="0.25">
      <c r="A40" s="39" t="s">
        <v>139</v>
      </c>
      <c r="B40" s="40" t="s">
        <v>140</v>
      </c>
      <c r="C40" t="s">
        <v>61</v>
      </c>
      <c r="D40" s="40" t="s">
        <v>62</v>
      </c>
      <c r="E40">
        <v>4.5</v>
      </c>
      <c r="F40">
        <v>475</v>
      </c>
      <c r="G40">
        <v>415</v>
      </c>
      <c r="H40">
        <v>333</v>
      </c>
      <c r="I40">
        <v>532</v>
      </c>
      <c r="J40">
        <v>482</v>
      </c>
      <c r="K40">
        <v>474</v>
      </c>
      <c r="L40">
        <v>386</v>
      </c>
      <c r="M40">
        <v>440</v>
      </c>
      <c r="N40">
        <v>427</v>
      </c>
      <c r="O40">
        <v>386</v>
      </c>
      <c r="P40">
        <v>430</v>
      </c>
      <c r="Q40">
        <v>428</v>
      </c>
      <c r="R40">
        <v>461</v>
      </c>
      <c r="S40">
        <f t="shared" si="0"/>
        <v>5669</v>
      </c>
    </row>
    <row r="41" spans="1:19" x14ac:dyDescent="0.25">
      <c r="A41" s="39" t="s">
        <v>141</v>
      </c>
      <c r="B41" s="40" t="s">
        <v>142</v>
      </c>
      <c r="C41" t="s">
        <v>61</v>
      </c>
      <c r="D41" s="40" t="s">
        <v>62</v>
      </c>
      <c r="E41">
        <v>5</v>
      </c>
      <c r="F41">
        <v>795</v>
      </c>
      <c r="G41">
        <v>789</v>
      </c>
      <c r="H41">
        <v>772</v>
      </c>
      <c r="I41">
        <v>884</v>
      </c>
      <c r="J41">
        <v>771</v>
      </c>
      <c r="K41">
        <v>579</v>
      </c>
      <c r="L41">
        <v>432</v>
      </c>
      <c r="M41">
        <v>481</v>
      </c>
      <c r="N41">
        <v>388</v>
      </c>
      <c r="O41">
        <v>604</v>
      </c>
      <c r="P41">
        <v>493</v>
      </c>
      <c r="Q41">
        <v>490</v>
      </c>
      <c r="R41">
        <v>595</v>
      </c>
      <c r="S41">
        <f t="shared" si="0"/>
        <v>8073</v>
      </c>
    </row>
    <row r="42" spans="1:19" x14ac:dyDescent="0.25">
      <c r="A42" s="39" t="s">
        <v>143</v>
      </c>
      <c r="B42" s="40" t="s">
        <v>144</v>
      </c>
      <c r="C42" t="s">
        <v>61</v>
      </c>
      <c r="D42" s="40" t="s">
        <v>62</v>
      </c>
      <c r="E42">
        <v>10</v>
      </c>
      <c r="F42">
        <v>768</v>
      </c>
      <c r="G42">
        <v>765</v>
      </c>
      <c r="H42">
        <v>798</v>
      </c>
      <c r="I42">
        <v>810</v>
      </c>
      <c r="J42">
        <v>814</v>
      </c>
      <c r="K42">
        <v>1015</v>
      </c>
      <c r="L42">
        <v>607</v>
      </c>
      <c r="M42">
        <v>920</v>
      </c>
      <c r="N42">
        <v>713</v>
      </c>
      <c r="O42">
        <v>854</v>
      </c>
      <c r="P42">
        <v>826</v>
      </c>
      <c r="Q42">
        <v>807</v>
      </c>
      <c r="R42">
        <v>1015</v>
      </c>
      <c r="S42">
        <f t="shared" si="0"/>
        <v>10712</v>
      </c>
    </row>
    <row r="43" spans="1:19" x14ac:dyDescent="0.25">
      <c r="A43" s="39" t="s">
        <v>145</v>
      </c>
      <c r="B43" s="40" t="s">
        <v>146</v>
      </c>
      <c r="C43" t="s">
        <v>61</v>
      </c>
      <c r="D43" s="40" t="s">
        <v>62</v>
      </c>
      <c r="E43">
        <v>8</v>
      </c>
      <c r="F43">
        <v>2030</v>
      </c>
      <c r="G43">
        <v>2028</v>
      </c>
      <c r="H43">
        <v>2215</v>
      </c>
      <c r="I43">
        <v>2557</v>
      </c>
      <c r="J43">
        <v>2632</v>
      </c>
      <c r="K43">
        <v>2458</v>
      </c>
      <c r="L43">
        <v>2323</v>
      </c>
      <c r="M43">
        <v>2357</v>
      </c>
      <c r="N43">
        <v>2178</v>
      </c>
      <c r="O43">
        <v>2048</v>
      </c>
      <c r="P43">
        <v>1749</v>
      </c>
      <c r="Q43">
        <v>1854</v>
      </c>
      <c r="R43">
        <v>2346</v>
      </c>
      <c r="S43">
        <f t="shared" si="0"/>
        <v>28775</v>
      </c>
    </row>
    <row r="44" spans="1:19" x14ac:dyDescent="0.25">
      <c r="A44" s="39" t="s">
        <v>147</v>
      </c>
      <c r="B44" s="40" t="s">
        <v>148</v>
      </c>
      <c r="C44" t="s">
        <v>61</v>
      </c>
      <c r="D44" s="40" t="s">
        <v>62</v>
      </c>
      <c r="E44">
        <v>10</v>
      </c>
      <c r="F44">
        <v>763</v>
      </c>
      <c r="G44">
        <v>795</v>
      </c>
      <c r="H44">
        <v>676</v>
      </c>
      <c r="I44">
        <v>1099</v>
      </c>
      <c r="J44">
        <v>1400</v>
      </c>
      <c r="K44">
        <v>1239</v>
      </c>
      <c r="L44">
        <v>1007</v>
      </c>
      <c r="M44">
        <v>992</v>
      </c>
      <c r="N44">
        <v>808</v>
      </c>
      <c r="O44">
        <v>894</v>
      </c>
      <c r="P44">
        <v>891</v>
      </c>
      <c r="Q44">
        <v>942</v>
      </c>
      <c r="R44">
        <v>888</v>
      </c>
      <c r="S44">
        <f t="shared" si="0"/>
        <v>12394</v>
      </c>
    </row>
    <row r="45" spans="1:19" x14ac:dyDescent="0.25">
      <c r="A45" s="39" t="s">
        <v>149</v>
      </c>
      <c r="B45" s="40" t="s">
        <v>150</v>
      </c>
      <c r="C45" t="s">
        <v>61</v>
      </c>
      <c r="D45" s="40" t="s">
        <v>62</v>
      </c>
      <c r="E45">
        <v>10</v>
      </c>
      <c r="F45">
        <v>881</v>
      </c>
      <c r="G45">
        <v>1280</v>
      </c>
      <c r="H45">
        <v>1195</v>
      </c>
      <c r="I45">
        <v>1420</v>
      </c>
      <c r="J45">
        <v>2274</v>
      </c>
      <c r="K45">
        <v>2087</v>
      </c>
      <c r="L45">
        <v>1681</v>
      </c>
      <c r="M45">
        <v>1586</v>
      </c>
      <c r="N45">
        <v>1302</v>
      </c>
      <c r="O45">
        <v>1193</v>
      </c>
      <c r="P45">
        <v>813</v>
      </c>
      <c r="Q45">
        <v>997</v>
      </c>
      <c r="R45">
        <v>1193</v>
      </c>
      <c r="S45">
        <f t="shared" si="0"/>
        <v>17902</v>
      </c>
    </row>
    <row r="46" spans="1:19" x14ac:dyDescent="0.25">
      <c r="A46" s="39" t="s">
        <v>151</v>
      </c>
      <c r="B46" s="40" t="s">
        <v>152</v>
      </c>
      <c r="C46" t="s">
        <v>61</v>
      </c>
      <c r="D46" s="40" t="s">
        <v>62</v>
      </c>
      <c r="E46">
        <v>10.3</v>
      </c>
      <c r="F46">
        <v>5827</v>
      </c>
      <c r="G46">
        <v>5489</v>
      </c>
      <c r="H46">
        <v>4336</v>
      </c>
      <c r="I46">
        <v>6558</v>
      </c>
      <c r="J46">
        <v>5006</v>
      </c>
      <c r="K46">
        <v>5993</v>
      </c>
      <c r="L46">
        <v>5216</v>
      </c>
      <c r="M46">
        <v>5165</v>
      </c>
      <c r="N46">
        <v>6157</v>
      </c>
      <c r="O46">
        <v>5160</v>
      </c>
      <c r="P46">
        <v>5351</v>
      </c>
      <c r="Q46">
        <v>6164</v>
      </c>
      <c r="R46">
        <v>5076</v>
      </c>
      <c r="S46">
        <f t="shared" si="0"/>
        <v>71498</v>
      </c>
    </row>
    <row r="47" spans="1:19" x14ac:dyDescent="0.25">
      <c r="A47" s="39" t="s">
        <v>153</v>
      </c>
      <c r="B47" s="40" t="s">
        <v>154</v>
      </c>
      <c r="C47" t="s">
        <v>61</v>
      </c>
      <c r="D47" s="40" t="s">
        <v>62</v>
      </c>
      <c r="E47">
        <v>10</v>
      </c>
      <c r="F47">
        <v>693</v>
      </c>
      <c r="G47">
        <v>605</v>
      </c>
      <c r="H47">
        <v>897</v>
      </c>
      <c r="I47">
        <v>794</v>
      </c>
      <c r="J47">
        <v>1103</v>
      </c>
      <c r="K47">
        <v>1146</v>
      </c>
      <c r="L47">
        <v>886</v>
      </c>
      <c r="M47">
        <v>1155</v>
      </c>
      <c r="N47">
        <v>704</v>
      </c>
      <c r="O47">
        <v>829</v>
      </c>
      <c r="P47">
        <v>893</v>
      </c>
      <c r="Q47">
        <v>901</v>
      </c>
      <c r="R47">
        <v>1009</v>
      </c>
      <c r="S47">
        <f t="shared" si="0"/>
        <v>11615</v>
      </c>
    </row>
    <row r="48" spans="1:19" x14ac:dyDescent="0.25">
      <c r="A48" s="39" t="s">
        <v>155</v>
      </c>
      <c r="B48" s="40" t="s">
        <v>156</v>
      </c>
      <c r="C48" t="s">
        <v>61</v>
      </c>
      <c r="D48" s="40" t="s">
        <v>62</v>
      </c>
      <c r="E48">
        <v>11.5</v>
      </c>
      <c r="F48">
        <v>1262</v>
      </c>
      <c r="G48">
        <v>1256</v>
      </c>
      <c r="H48">
        <v>1472</v>
      </c>
      <c r="I48">
        <v>2263</v>
      </c>
      <c r="J48">
        <v>2539</v>
      </c>
      <c r="K48">
        <v>3563</v>
      </c>
      <c r="L48">
        <v>953</v>
      </c>
      <c r="M48">
        <v>2458</v>
      </c>
      <c r="N48">
        <v>1127</v>
      </c>
      <c r="O48">
        <v>1882</v>
      </c>
      <c r="P48">
        <v>755</v>
      </c>
      <c r="Q48">
        <v>1596</v>
      </c>
      <c r="R48">
        <v>1160</v>
      </c>
      <c r="S48">
        <f t="shared" si="0"/>
        <v>22286</v>
      </c>
    </row>
    <row r="49" spans="1:19" x14ac:dyDescent="0.25">
      <c r="A49" s="39" t="s">
        <v>157</v>
      </c>
      <c r="B49" s="40" t="s">
        <v>158</v>
      </c>
      <c r="C49" t="s">
        <v>61</v>
      </c>
      <c r="D49" s="40" t="s">
        <v>62</v>
      </c>
      <c r="E49">
        <v>10</v>
      </c>
      <c r="F49">
        <v>1075</v>
      </c>
      <c r="G49">
        <v>791</v>
      </c>
      <c r="H49">
        <v>684</v>
      </c>
      <c r="I49">
        <v>1283</v>
      </c>
      <c r="J49">
        <v>1183</v>
      </c>
      <c r="K49">
        <v>1182</v>
      </c>
      <c r="L49">
        <v>805</v>
      </c>
      <c r="M49">
        <v>1301</v>
      </c>
      <c r="N49">
        <v>883</v>
      </c>
      <c r="O49">
        <v>793</v>
      </c>
      <c r="P49">
        <v>681</v>
      </c>
      <c r="Q49">
        <v>881</v>
      </c>
      <c r="R49">
        <v>980</v>
      </c>
      <c r="S49">
        <f t="shared" si="0"/>
        <v>12522</v>
      </c>
    </row>
    <row r="50" spans="1:19" x14ac:dyDescent="0.25">
      <c r="A50" s="39" t="s">
        <v>159</v>
      </c>
      <c r="B50" s="40" t="s">
        <v>160</v>
      </c>
      <c r="C50" t="s">
        <v>61</v>
      </c>
      <c r="D50" s="40" t="s">
        <v>62</v>
      </c>
      <c r="E50">
        <v>10</v>
      </c>
      <c r="F50">
        <v>1193</v>
      </c>
      <c r="G50">
        <v>1086</v>
      </c>
      <c r="H50">
        <v>1078</v>
      </c>
      <c r="I50">
        <v>1373</v>
      </c>
      <c r="J50">
        <v>1246</v>
      </c>
      <c r="K50">
        <v>1402</v>
      </c>
      <c r="L50">
        <v>1087</v>
      </c>
      <c r="M50">
        <v>1295</v>
      </c>
      <c r="N50">
        <v>1022</v>
      </c>
      <c r="O50">
        <v>1327</v>
      </c>
      <c r="P50">
        <v>1115</v>
      </c>
      <c r="Q50">
        <v>1285</v>
      </c>
      <c r="R50">
        <v>1276</v>
      </c>
      <c r="S50">
        <f t="shared" si="0"/>
        <v>15785</v>
      </c>
    </row>
    <row r="51" spans="1:19" x14ac:dyDescent="0.25">
      <c r="A51" s="39" t="s">
        <v>161</v>
      </c>
      <c r="B51" s="40" t="s">
        <v>162</v>
      </c>
      <c r="C51" t="s">
        <v>67</v>
      </c>
      <c r="D51" s="40" t="s">
        <v>68</v>
      </c>
      <c r="E51">
        <v>10</v>
      </c>
      <c r="F51">
        <v>713</v>
      </c>
      <c r="G51">
        <v>595</v>
      </c>
      <c r="H51">
        <v>505</v>
      </c>
      <c r="S51">
        <f t="shared" si="0"/>
        <v>1813</v>
      </c>
    </row>
    <row r="52" spans="1:19" x14ac:dyDescent="0.25">
      <c r="A52" s="39" t="s">
        <v>163</v>
      </c>
      <c r="B52" s="40" t="s">
        <v>164</v>
      </c>
      <c r="C52" t="s">
        <v>67</v>
      </c>
      <c r="D52" s="40" t="s">
        <v>68</v>
      </c>
      <c r="E52">
        <v>10</v>
      </c>
      <c r="F52">
        <v>394</v>
      </c>
      <c r="G52">
        <v>637</v>
      </c>
      <c r="H52">
        <v>328</v>
      </c>
      <c r="S52">
        <f t="shared" si="0"/>
        <v>1359</v>
      </c>
    </row>
    <row r="53" spans="1:19" x14ac:dyDescent="0.25">
      <c r="A53" s="39" t="s">
        <v>165</v>
      </c>
      <c r="B53" s="40" t="s">
        <v>166</v>
      </c>
      <c r="C53" t="s">
        <v>67</v>
      </c>
      <c r="D53" s="40" t="s">
        <v>68</v>
      </c>
      <c r="E53">
        <v>10</v>
      </c>
      <c r="F53">
        <v>95</v>
      </c>
      <c r="G53">
        <v>107</v>
      </c>
      <c r="H53">
        <v>78</v>
      </c>
      <c r="S53">
        <f t="shared" si="0"/>
        <v>280</v>
      </c>
    </row>
    <row r="54" spans="1:19" x14ac:dyDescent="0.25">
      <c r="A54" s="39" t="s">
        <v>167</v>
      </c>
      <c r="B54" s="40" t="s">
        <v>168</v>
      </c>
      <c r="C54" t="s">
        <v>67</v>
      </c>
      <c r="D54" s="40" t="s">
        <v>68</v>
      </c>
      <c r="E54">
        <v>10</v>
      </c>
      <c r="F54">
        <v>219</v>
      </c>
      <c r="G54">
        <v>247</v>
      </c>
      <c r="H54">
        <v>211</v>
      </c>
      <c r="S54">
        <f t="shared" si="0"/>
        <v>677</v>
      </c>
    </row>
    <row r="55" spans="1:19" x14ac:dyDescent="0.25">
      <c r="A55" s="39" t="s">
        <v>169</v>
      </c>
      <c r="B55" s="40" t="s">
        <v>170</v>
      </c>
      <c r="C55" t="s">
        <v>67</v>
      </c>
      <c r="D55" s="40" t="s">
        <v>68</v>
      </c>
      <c r="E55">
        <v>3</v>
      </c>
      <c r="L55">
        <v>1001</v>
      </c>
      <c r="M55">
        <v>1408</v>
      </c>
      <c r="N55">
        <v>543</v>
      </c>
      <c r="P55">
        <v>1754</v>
      </c>
      <c r="R55">
        <v>1495</v>
      </c>
      <c r="S55">
        <f t="shared" ref="S55:S69" si="1">SUM(F55:R55)</f>
        <v>6201</v>
      </c>
    </row>
    <row r="56" spans="1:19" x14ac:dyDescent="0.25">
      <c r="A56" s="39" t="s">
        <v>171</v>
      </c>
      <c r="B56" s="40" t="s">
        <v>172</v>
      </c>
      <c r="C56" t="s">
        <v>173</v>
      </c>
      <c r="D56" s="40" t="s">
        <v>174</v>
      </c>
      <c r="E56">
        <v>6.5</v>
      </c>
      <c r="F56">
        <v>1639</v>
      </c>
      <c r="G56">
        <v>753</v>
      </c>
      <c r="O56">
        <v>24136</v>
      </c>
      <c r="Q56">
        <v>9424</v>
      </c>
      <c r="S56">
        <f t="shared" si="1"/>
        <v>35952</v>
      </c>
    </row>
    <row r="57" spans="1:19" x14ac:dyDescent="0.25">
      <c r="A57" s="39" t="s">
        <v>175</v>
      </c>
      <c r="B57" s="40" t="s">
        <v>176</v>
      </c>
      <c r="C57" t="s">
        <v>173</v>
      </c>
      <c r="D57" s="40" t="s">
        <v>174</v>
      </c>
      <c r="E57">
        <v>7.5</v>
      </c>
      <c r="F57">
        <v>8826</v>
      </c>
      <c r="G57">
        <v>7461</v>
      </c>
      <c r="I57">
        <v>4396</v>
      </c>
      <c r="J57">
        <v>3684</v>
      </c>
      <c r="K57">
        <v>8130</v>
      </c>
      <c r="L57">
        <v>9649</v>
      </c>
      <c r="N57">
        <v>3717</v>
      </c>
      <c r="O57">
        <v>8173</v>
      </c>
      <c r="P57">
        <v>8888</v>
      </c>
      <c r="Q57">
        <v>7723</v>
      </c>
      <c r="R57">
        <v>9464</v>
      </c>
      <c r="S57">
        <f t="shared" si="1"/>
        <v>80111</v>
      </c>
    </row>
    <row r="58" spans="1:19" x14ac:dyDescent="0.25">
      <c r="A58" s="39" t="s">
        <v>177</v>
      </c>
      <c r="B58" s="40" t="s">
        <v>178</v>
      </c>
      <c r="C58" t="s">
        <v>173</v>
      </c>
      <c r="D58" s="40" t="s">
        <v>174</v>
      </c>
      <c r="E58">
        <v>12</v>
      </c>
      <c r="F58">
        <v>10507</v>
      </c>
      <c r="G58">
        <v>6137</v>
      </c>
      <c r="I58">
        <v>2354</v>
      </c>
      <c r="J58">
        <v>4633</v>
      </c>
      <c r="K58">
        <v>3803</v>
      </c>
      <c r="L58">
        <v>6633</v>
      </c>
      <c r="M58">
        <v>4239</v>
      </c>
      <c r="N58">
        <v>6622</v>
      </c>
      <c r="O58">
        <v>9379</v>
      </c>
      <c r="P58">
        <v>5245</v>
      </c>
      <c r="Q58">
        <v>16778</v>
      </c>
      <c r="R58">
        <v>10652</v>
      </c>
      <c r="S58">
        <f t="shared" si="1"/>
        <v>86982</v>
      </c>
    </row>
    <row r="59" spans="1:19" x14ac:dyDescent="0.25">
      <c r="A59" s="39" t="s">
        <v>179</v>
      </c>
      <c r="B59" s="40" t="s">
        <v>180</v>
      </c>
      <c r="C59" t="s">
        <v>173</v>
      </c>
      <c r="D59" s="40" t="s">
        <v>174</v>
      </c>
      <c r="E59">
        <v>24</v>
      </c>
      <c r="F59">
        <v>3320</v>
      </c>
      <c r="G59">
        <v>1683</v>
      </c>
      <c r="H59">
        <v>2387</v>
      </c>
      <c r="J59">
        <v>1344</v>
      </c>
      <c r="K59">
        <v>2360</v>
      </c>
      <c r="L59">
        <v>23</v>
      </c>
      <c r="M59">
        <v>2357</v>
      </c>
      <c r="N59">
        <v>3058</v>
      </c>
      <c r="S59">
        <f t="shared" si="1"/>
        <v>16532</v>
      </c>
    </row>
    <row r="60" spans="1:19" x14ac:dyDescent="0.25">
      <c r="A60" s="39" t="s">
        <v>181</v>
      </c>
      <c r="B60" s="40" t="s">
        <v>182</v>
      </c>
      <c r="C60" t="s">
        <v>173</v>
      </c>
      <c r="D60" s="40" t="s">
        <v>174</v>
      </c>
      <c r="E60">
        <v>7.5</v>
      </c>
      <c r="H60">
        <v>6164</v>
      </c>
      <c r="I60">
        <v>3191</v>
      </c>
      <c r="J60">
        <v>5999</v>
      </c>
      <c r="K60">
        <v>4583</v>
      </c>
      <c r="L60">
        <v>2</v>
      </c>
      <c r="M60">
        <v>6194</v>
      </c>
      <c r="N60">
        <v>4596</v>
      </c>
      <c r="O60">
        <v>14</v>
      </c>
      <c r="P60">
        <v>7890</v>
      </c>
      <c r="Q60">
        <v>6887</v>
      </c>
      <c r="R60">
        <v>10800</v>
      </c>
      <c r="S60">
        <f t="shared" si="1"/>
        <v>56320</v>
      </c>
    </row>
    <row r="61" spans="1:19" x14ac:dyDescent="0.25">
      <c r="A61" s="39" t="s">
        <v>183</v>
      </c>
      <c r="B61" s="40" t="s">
        <v>184</v>
      </c>
      <c r="C61" t="s">
        <v>173</v>
      </c>
      <c r="D61" s="40" t="s">
        <v>174</v>
      </c>
      <c r="E61">
        <v>12</v>
      </c>
      <c r="F61">
        <v>9659</v>
      </c>
      <c r="G61">
        <v>4868</v>
      </c>
      <c r="I61">
        <v>2938</v>
      </c>
      <c r="J61">
        <v>2878</v>
      </c>
      <c r="K61">
        <v>3830</v>
      </c>
      <c r="L61">
        <v>4341</v>
      </c>
      <c r="M61">
        <v>4806</v>
      </c>
      <c r="N61">
        <v>5813</v>
      </c>
      <c r="O61">
        <v>7729</v>
      </c>
      <c r="P61">
        <v>10042</v>
      </c>
      <c r="Q61">
        <v>11580</v>
      </c>
      <c r="R61">
        <v>9575</v>
      </c>
      <c r="S61">
        <f t="shared" si="1"/>
        <v>78059</v>
      </c>
    </row>
    <row r="62" spans="1:19" x14ac:dyDescent="0.25">
      <c r="A62" s="39" t="s">
        <v>185</v>
      </c>
      <c r="B62" s="40" t="s">
        <v>186</v>
      </c>
      <c r="C62" t="s">
        <v>173</v>
      </c>
      <c r="D62" s="40" t="s">
        <v>174</v>
      </c>
      <c r="E62">
        <v>7.5</v>
      </c>
      <c r="F62">
        <v>12</v>
      </c>
      <c r="G62">
        <v>9137</v>
      </c>
      <c r="H62">
        <v>4652</v>
      </c>
      <c r="I62">
        <v>149</v>
      </c>
      <c r="K62">
        <v>6152</v>
      </c>
      <c r="L62">
        <v>5780</v>
      </c>
      <c r="N62">
        <v>7325</v>
      </c>
      <c r="O62">
        <v>8160</v>
      </c>
      <c r="P62">
        <v>7681</v>
      </c>
      <c r="Q62">
        <v>2</v>
      </c>
      <c r="R62">
        <v>18525</v>
      </c>
      <c r="S62">
        <f t="shared" si="1"/>
        <v>67575</v>
      </c>
    </row>
    <row r="63" spans="1:19" x14ac:dyDescent="0.25">
      <c r="A63" s="39" t="s">
        <v>187</v>
      </c>
      <c r="B63" s="40" t="s">
        <v>188</v>
      </c>
      <c r="C63" t="s">
        <v>173</v>
      </c>
      <c r="D63" s="40" t="s">
        <v>174</v>
      </c>
      <c r="E63">
        <v>12</v>
      </c>
      <c r="F63">
        <v>137</v>
      </c>
      <c r="G63">
        <v>11391</v>
      </c>
      <c r="H63">
        <v>4</v>
      </c>
      <c r="J63">
        <v>6711</v>
      </c>
      <c r="K63">
        <v>2887</v>
      </c>
      <c r="L63">
        <v>13423</v>
      </c>
      <c r="N63">
        <v>7723</v>
      </c>
      <c r="O63">
        <v>9471</v>
      </c>
      <c r="P63">
        <v>16101</v>
      </c>
      <c r="Q63">
        <v>10123</v>
      </c>
      <c r="R63">
        <v>14655</v>
      </c>
      <c r="S63">
        <f t="shared" si="1"/>
        <v>92626</v>
      </c>
    </row>
    <row r="64" spans="1:19" x14ac:dyDescent="0.25">
      <c r="A64" s="39" t="s">
        <v>189</v>
      </c>
      <c r="B64" s="40" t="s">
        <v>190</v>
      </c>
      <c r="C64" t="s">
        <v>173</v>
      </c>
      <c r="D64" s="40" t="s">
        <v>174</v>
      </c>
      <c r="E64">
        <v>7.5</v>
      </c>
      <c r="M64">
        <v>4501</v>
      </c>
      <c r="N64">
        <v>2</v>
      </c>
      <c r="O64">
        <v>4527</v>
      </c>
      <c r="P64">
        <v>7641</v>
      </c>
      <c r="Q64">
        <v>3007</v>
      </c>
      <c r="R64">
        <v>4272</v>
      </c>
      <c r="S64">
        <f t="shared" si="1"/>
        <v>23950</v>
      </c>
    </row>
    <row r="65" spans="1:19" x14ac:dyDescent="0.25">
      <c r="A65" s="39" t="s">
        <v>191</v>
      </c>
      <c r="B65" s="40" t="s">
        <v>192</v>
      </c>
      <c r="C65" t="s">
        <v>173</v>
      </c>
      <c r="D65" s="40" t="s">
        <v>174</v>
      </c>
      <c r="E65">
        <v>12</v>
      </c>
      <c r="F65">
        <v>892</v>
      </c>
      <c r="G65">
        <v>9632</v>
      </c>
      <c r="J65">
        <v>2839</v>
      </c>
      <c r="K65">
        <v>6158</v>
      </c>
      <c r="L65">
        <v>6670</v>
      </c>
      <c r="N65">
        <v>4794</v>
      </c>
      <c r="O65">
        <v>8562</v>
      </c>
      <c r="P65">
        <v>11452</v>
      </c>
      <c r="Q65">
        <v>7712</v>
      </c>
      <c r="R65">
        <v>6465</v>
      </c>
      <c r="S65">
        <f t="shared" si="1"/>
        <v>65176</v>
      </c>
    </row>
    <row r="66" spans="1:19" x14ac:dyDescent="0.25">
      <c r="A66" s="39" t="s">
        <v>193</v>
      </c>
      <c r="B66" s="40" t="s">
        <v>194</v>
      </c>
      <c r="C66" t="s">
        <v>173</v>
      </c>
      <c r="D66" s="40" t="s">
        <v>174</v>
      </c>
      <c r="E66">
        <v>24</v>
      </c>
      <c r="F66">
        <v>2834</v>
      </c>
      <c r="G66">
        <v>994</v>
      </c>
      <c r="H66">
        <v>2384</v>
      </c>
      <c r="J66">
        <v>950</v>
      </c>
      <c r="S66">
        <f t="shared" si="1"/>
        <v>7162</v>
      </c>
    </row>
    <row r="67" spans="1:19" x14ac:dyDescent="0.25">
      <c r="A67" s="39" t="s">
        <v>195</v>
      </c>
      <c r="B67" s="40" t="s">
        <v>196</v>
      </c>
      <c r="C67" t="s">
        <v>173</v>
      </c>
      <c r="D67" s="40" t="s">
        <v>174</v>
      </c>
      <c r="E67">
        <v>24</v>
      </c>
      <c r="F67">
        <v>273</v>
      </c>
      <c r="G67">
        <v>313</v>
      </c>
      <c r="H67">
        <v>183</v>
      </c>
      <c r="I67">
        <v>191</v>
      </c>
      <c r="J67">
        <v>186</v>
      </c>
      <c r="K67">
        <v>177</v>
      </c>
      <c r="L67">
        <v>238</v>
      </c>
      <c r="M67">
        <v>221</v>
      </c>
      <c r="O67">
        <v>221</v>
      </c>
      <c r="P67">
        <v>549</v>
      </c>
      <c r="S67">
        <f t="shared" si="1"/>
        <v>2552</v>
      </c>
    </row>
    <row r="68" spans="1:19" x14ac:dyDescent="0.25">
      <c r="A68" s="39" t="s">
        <v>197</v>
      </c>
      <c r="B68" s="40" t="s">
        <v>198</v>
      </c>
      <c r="C68" t="s">
        <v>173</v>
      </c>
      <c r="D68" s="40" t="s">
        <v>174</v>
      </c>
      <c r="E68">
        <v>24</v>
      </c>
      <c r="F68">
        <v>1177</v>
      </c>
      <c r="G68">
        <v>1166</v>
      </c>
      <c r="I68">
        <v>2532</v>
      </c>
      <c r="J68">
        <v>1</v>
      </c>
      <c r="K68">
        <v>1180</v>
      </c>
      <c r="L68">
        <v>2309</v>
      </c>
      <c r="N68">
        <v>3271</v>
      </c>
      <c r="O68">
        <v>2</v>
      </c>
      <c r="S68">
        <f t="shared" si="1"/>
        <v>11638</v>
      </c>
    </row>
    <row r="69" spans="1:19" x14ac:dyDescent="0.25">
      <c r="A69" s="39" t="s">
        <v>199</v>
      </c>
      <c r="B69" s="40" t="s">
        <v>200</v>
      </c>
      <c r="C69" t="s">
        <v>173</v>
      </c>
      <c r="D69" s="40" t="s">
        <v>174</v>
      </c>
      <c r="E69">
        <v>12</v>
      </c>
      <c r="F69">
        <v>5680</v>
      </c>
      <c r="G69">
        <v>1</v>
      </c>
      <c r="H69">
        <v>3084</v>
      </c>
      <c r="J69">
        <v>5651</v>
      </c>
      <c r="K69">
        <v>5759</v>
      </c>
      <c r="L69">
        <v>5768</v>
      </c>
      <c r="O69">
        <v>11567</v>
      </c>
      <c r="Q69">
        <v>7630</v>
      </c>
      <c r="R69">
        <v>14884</v>
      </c>
      <c r="S69">
        <f t="shared" si="1"/>
        <v>60024</v>
      </c>
    </row>
    <row r="70" spans="1:19" x14ac:dyDescent="0.25">
      <c r="A70" s="39" t="s">
        <v>201</v>
      </c>
      <c r="B70" s="40" t="s">
        <v>202</v>
      </c>
      <c r="C70" t="s">
        <v>173</v>
      </c>
      <c r="D70" s="40" t="s">
        <v>174</v>
      </c>
      <c r="E70">
        <v>24</v>
      </c>
      <c r="F70">
        <v>1757</v>
      </c>
      <c r="G70">
        <v>1127</v>
      </c>
      <c r="I70">
        <v>2116</v>
      </c>
      <c r="J70">
        <v>1098</v>
      </c>
      <c r="L70">
        <v>61</v>
      </c>
      <c r="S70">
        <f t="shared" si="0"/>
        <v>6159</v>
      </c>
    </row>
    <row r="71" spans="1:19" x14ac:dyDescent="0.25">
      <c r="A71" s="39" t="s">
        <v>203</v>
      </c>
      <c r="B71" s="40" t="s">
        <v>204</v>
      </c>
      <c r="C71" t="s">
        <v>173</v>
      </c>
      <c r="D71" s="40" t="s">
        <v>174</v>
      </c>
      <c r="E71">
        <v>30</v>
      </c>
      <c r="F71">
        <v>3065</v>
      </c>
      <c r="N71">
        <v>8600</v>
      </c>
      <c r="O71">
        <v>6520</v>
      </c>
      <c r="P71">
        <v>10278</v>
      </c>
      <c r="Q71">
        <v>4592</v>
      </c>
      <c r="R71">
        <v>6919</v>
      </c>
      <c r="S71">
        <f t="shared" si="0"/>
        <v>39974</v>
      </c>
    </row>
    <row r="72" spans="1:19" x14ac:dyDescent="0.25">
      <c r="A72" s="39" t="s">
        <v>205</v>
      </c>
      <c r="B72" s="40" t="s">
        <v>206</v>
      </c>
      <c r="C72" t="s">
        <v>173</v>
      </c>
      <c r="D72" s="40" t="s">
        <v>174</v>
      </c>
      <c r="E72">
        <v>24</v>
      </c>
      <c r="N72">
        <v>3499</v>
      </c>
      <c r="O72">
        <v>2101</v>
      </c>
      <c r="S72">
        <f t="shared" si="0"/>
        <v>5600</v>
      </c>
    </row>
    <row r="73" spans="1:19" x14ac:dyDescent="0.25">
      <c r="A73" s="39" t="s">
        <v>207</v>
      </c>
      <c r="B73" s="40" t="s">
        <v>208</v>
      </c>
      <c r="C73" t="s">
        <v>173</v>
      </c>
      <c r="D73" s="40" t="s">
        <v>174</v>
      </c>
      <c r="E73">
        <v>30</v>
      </c>
      <c r="R73">
        <v>9861</v>
      </c>
      <c r="S73">
        <f t="shared" si="0"/>
        <v>9861</v>
      </c>
    </row>
    <row r="74" spans="1:19" x14ac:dyDescent="0.25">
      <c r="A74" s="39" t="s">
        <v>209</v>
      </c>
      <c r="B74" s="40" t="s">
        <v>210</v>
      </c>
      <c r="C74" t="s">
        <v>173</v>
      </c>
      <c r="D74" s="40" t="s">
        <v>174</v>
      </c>
      <c r="E74">
        <v>12</v>
      </c>
      <c r="H74">
        <v>2409</v>
      </c>
      <c r="J74">
        <v>850</v>
      </c>
      <c r="K74">
        <v>590</v>
      </c>
      <c r="L74">
        <v>2882</v>
      </c>
      <c r="M74">
        <v>2350</v>
      </c>
      <c r="P74">
        <v>1860</v>
      </c>
      <c r="Q74">
        <v>3642</v>
      </c>
      <c r="S74">
        <f t="shared" si="0"/>
        <v>14583</v>
      </c>
    </row>
    <row r="75" spans="1:19" x14ac:dyDescent="0.25">
      <c r="A75" s="39" t="s">
        <v>211</v>
      </c>
      <c r="B75" s="40" t="s">
        <v>212</v>
      </c>
      <c r="C75" t="s">
        <v>173</v>
      </c>
      <c r="D75" s="40" t="s">
        <v>174</v>
      </c>
      <c r="E75">
        <v>12</v>
      </c>
      <c r="F75">
        <v>8837</v>
      </c>
      <c r="I75">
        <v>2994</v>
      </c>
      <c r="J75">
        <v>1463</v>
      </c>
      <c r="K75">
        <v>1928</v>
      </c>
      <c r="L75">
        <v>3460</v>
      </c>
      <c r="M75">
        <v>2903</v>
      </c>
      <c r="N75">
        <v>2974</v>
      </c>
      <c r="O75">
        <v>7663</v>
      </c>
      <c r="P75">
        <v>7093</v>
      </c>
      <c r="Q75">
        <v>721</v>
      </c>
      <c r="S75">
        <f t="shared" si="0"/>
        <v>40036</v>
      </c>
    </row>
    <row r="76" spans="1:19" x14ac:dyDescent="0.25">
      <c r="A76" s="39" t="s">
        <v>213</v>
      </c>
      <c r="B76" s="40" t="s">
        <v>214</v>
      </c>
      <c r="C76" t="s">
        <v>173</v>
      </c>
      <c r="D76" s="40" t="s">
        <v>174</v>
      </c>
      <c r="E76">
        <v>12</v>
      </c>
      <c r="F76">
        <v>7709</v>
      </c>
      <c r="H76">
        <v>3891</v>
      </c>
      <c r="J76">
        <v>1956</v>
      </c>
      <c r="K76">
        <v>2424</v>
      </c>
      <c r="L76">
        <v>4929</v>
      </c>
      <c r="M76">
        <v>5367</v>
      </c>
      <c r="P76">
        <v>1936</v>
      </c>
      <c r="Q76">
        <v>7782</v>
      </c>
      <c r="R76">
        <v>5906</v>
      </c>
      <c r="S76">
        <f t="shared" si="0"/>
        <v>41900</v>
      </c>
    </row>
    <row r="77" spans="1:19" x14ac:dyDescent="0.25">
      <c r="A77" s="39" t="s">
        <v>215</v>
      </c>
      <c r="B77" s="40" t="s">
        <v>216</v>
      </c>
      <c r="C77" t="s">
        <v>173</v>
      </c>
      <c r="D77" s="40" t="s">
        <v>174</v>
      </c>
      <c r="E77">
        <v>12</v>
      </c>
      <c r="F77">
        <v>8112</v>
      </c>
      <c r="G77">
        <v>7792</v>
      </c>
      <c r="J77">
        <v>4343</v>
      </c>
      <c r="K77">
        <v>4861</v>
      </c>
      <c r="L77">
        <v>14215</v>
      </c>
      <c r="N77">
        <v>7693</v>
      </c>
      <c r="O77">
        <v>1</v>
      </c>
      <c r="P77">
        <v>14436</v>
      </c>
      <c r="Q77">
        <v>7967</v>
      </c>
      <c r="R77">
        <v>7784</v>
      </c>
      <c r="S77">
        <f t="shared" si="0"/>
        <v>77204</v>
      </c>
    </row>
    <row r="78" spans="1:19" x14ac:dyDescent="0.25">
      <c r="A78" s="39" t="s">
        <v>217</v>
      </c>
      <c r="B78" s="40" t="s">
        <v>218</v>
      </c>
      <c r="C78" t="s">
        <v>173</v>
      </c>
      <c r="D78" s="40" t="s">
        <v>174</v>
      </c>
      <c r="E78">
        <v>12</v>
      </c>
      <c r="F78">
        <v>2969</v>
      </c>
      <c r="G78">
        <v>4857</v>
      </c>
      <c r="I78">
        <v>3410</v>
      </c>
      <c r="J78">
        <v>2884</v>
      </c>
      <c r="K78">
        <v>4759</v>
      </c>
      <c r="M78">
        <v>6742</v>
      </c>
      <c r="O78">
        <v>5493</v>
      </c>
      <c r="P78">
        <v>9864</v>
      </c>
      <c r="Q78">
        <v>4853</v>
      </c>
      <c r="R78">
        <v>9779</v>
      </c>
      <c r="S78">
        <f t="shared" si="0"/>
        <v>55610</v>
      </c>
    </row>
    <row r="79" spans="1:19" x14ac:dyDescent="0.25">
      <c r="A79" s="39" t="s">
        <v>219</v>
      </c>
      <c r="B79" s="40" t="s">
        <v>220</v>
      </c>
      <c r="C79" t="s">
        <v>173</v>
      </c>
      <c r="D79" s="40" t="s">
        <v>174</v>
      </c>
      <c r="E79">
        <v>7.5</v>
      </c>
      <c r="G79">
        <v>4071</v>
      </c>
      <c r="I79">
        <v>2482</v>
      </c>
      <c r="J79">
        <v>2184</v>
      </c>
      <c r="K79">
        <v>2780</v>
      </c>
      <c r="S79">
        <f t="shared" si="0"/>
        <v>11517</v>
      </c>
    </row>
    <row r="80" spans="1:19" x14ac:dyDescent="0.25">
      <c r="A80" s="39" t="s">
        <v>221</v>
      </c>
      <c r="B80" s="40" t="s">
        <v>222</v>
      </c>
      <c r="C80" t="s">
        <v>173</v>
      </c>
      <c r="D80" s="40" t="s">
        <v>174</v>
      </c>
      <c r="E80">
        <v>16</v>
      </c>
      <c r="K80">
        <v>2719</v>
      </c>
      <c r="L80">
        <v>18</v>
      </c>
      <c r="M80">
        <v>2086</v>
      </c>
      <c r="N80">
        <v>3973</v>
      </c>
      <c r="O80">
        <v>10</v>
      </c>
      <c r="P80">
        <v>5400</v>
      </c>
      <c r="Q80">
        <v>3820</v>
      </c>
      <c r="R80">
        <v>3804</v>
      </c>
      <c r="S80">
        <f t="shared" si="0"/>
        <v>21830</v>
      </c>
    </row>
    <row r="81" spans="1:19" x14ac:dyDescent="0.25">
      <c r="A81" s="39" t="s">
        <v>223</v>
      </c>
      <c r="B81" s="40" t="s">
        <v>224</v>
      </c>
      <c r="C81" t="s">
        <v>173</v>
      </c>
      <c r="D81" s="40" t="s">
        <v>174</v>
      </c>
      <c r="E81">
        <v>16</v>
      </c>
      <c r="P81">
        <v>5757</v>
      </c>
      <c r="R81">
        <v>3554</v>
      </c>
      <c r="S81">
        <f t="shared" si="0"/>
        <v>9311</v>
      </c>
    </row>
    <row r="82" spans="1:19" x14ac:dyDescent="0.25">
      <c r="A82" s="39" t="s">
        <v>225</v>
      </c>
      <c r="B82" s="40" t="s">
        <v>226</v>
      </c>
      <c r="C82" t="s">
        <v>173</v>
      </c>
      <c r="D82" s="40" t="s">
        <v>174</v>
      </c>
      <c r="E82">
        <v>16</v>
      </c>
      <c r="P82">
        <v>5203</v>
      </c>
      <c r="R82">
        <v>10707</v>
      </c>
      <c r="S82">
        <f t="shared" ref="S82:S99" si="2">SUM(F82:R82)</f>
        <v>15910</v>
      </c>
    </row>
    <row r="83" spans="1:19" x14ac:dyDescent="0.25">
      <c r="A83" s="39" t="s">
        <v>227</v>
      </c>
      <c r="B83" s="40" t="s">
        <v>228</v>
      </c>
      <c r="C83" t="s">
        <v>173</v>
      </c>
      <c r="D83" s="40" t="s">
        <v>174</v>
      </c>
      <c r="E83">
        <v>16</v>
      </c>
      <c r="Q83">
        <v>1456</v>
      </c>
      <c r="R83">
        <v>3619</v>
      </c>
      <c r="S83">
        <f t="shared" si="2"/>
        <v>5075</v>
      </c>
    </row>
    <row r="84" spans="1:19" x14ac:dyDescent="0.25">
      <c r="A84" s="39" t="s">
        <v>229</v>
      </c>
      <c r="B84" s="40" t="s">
        <v>230</v>
      </c>
      <c r="C84" t="s">
        <v>173</v>
      </c>
      <c r="D84" s="40" t="s">
        <v>174</v>
      </c>
      <c r="E84">
        <v>16</v>
      </c>
      <c r="Q84">
        <v>2501</v>
      </c>
      <c r="S84">
        <f t="shared" si="2"/>
        <v>2501</v>
      </c>
    </row>
    <row r="85" spans="1:19" x14ac:dyDescent="0.25">
      <c r="A85" s="39" t="s">
        <v>231</v>
      </c>
      <c r="B85" s="40" t="s">
        <v>232</v>
      </c>
      <c r="C85" t="s">
        <v>61</v>
      </c>
      <c r="D85" s="40" t="s">
        <v>62</v>
      </c>
      <c r="E85">
        <v>7.5</v>
      </c>
      <c r="Q85">
        <v>2649</v>
      </c>
      <c r="R85">
        <v>2515</v>
      </c>
      <c r="S85">
        <f t="shared" si="2"/>
        <v>5164</v>
      </c>
    </row>
    <row r="86" spans="1:19" x14ac:dyDescent="0.25">
      <c r="A86" s="39" t="s">
        <v>233</v>
      </c>
      <c r="B86" s="40" t="s">
        <v>234</v>
      </c>
      <c r="C86" t="s">
        <v>61</v>
      </c>
      <c r="D86" s="40" t="s">
        <v>62</v>
      </c>
      <c r="E86">
        <v>9</v>
      </c>
      <c r="Q86">
        <v>2067</v>
      </c>
      <c r="S86">
        <f t="shared" si="2"/>
        <v>2067</v>
      </c>
    </row>
    <row r="87" spans="1:19" x14ac:dyDescent="0.25">
      <c r="A87" s="39" t="s">
        <v>235</v>
      </c>
      <c r="B87" s="40" t="s">
        <v>236</v>
      </c>
      <c r="C87" t="s">
        <v>61</v>
      </c>
      <c r="D87" s="40" t="s">
        <v>62</v>
      </c>
      <c r="E87">
        <v>9</v>
      </c>
      <c r="Q87">
        <v>2892</v>
      </c>
      <c r="R87">
        <v>1351</v>
      </c>
      <c r="S87">
        <f t="shared" si="2"/>
        <v>4243</v>
      </c>
    </row>
    <row r="88" spans="1:19" x14ac:dyDescent="0.25">
      <c r="A88" s="39" t="s">
        <v>237</v>
      </c>
      <c r="B88" s="40" t="s">
        <v>238</v>
      </c>
      <c r="C88" t="s">
        <v>173</v>
      </c>
      <c r="D88" s="40" t="s">
        <v>174</v>
      </c>
      <c r="E88">
        <v>16</v>
      </c>
      <c r="Q88">
        <v>4950</v>
      </c>
      <c r="R88">
        <v>-81</v>
      </c>
      <c r="S88">
        <f t="shared" si="2"/>
        <v>4869</v>
      </c>
    </row>
    <row r="89" spans="1:19" x14ac:dyDescent="0.25">
      <c r="A89" s="39" t="s">
        <v>239</v>
      </c>
      <c r="B89" s="40" t="s">
        <v>240</v>
      </c>
      <c r="C89" t="s">
        <v>61</v>
      </c>
      <c r="D89" s="40" t="s">
        <v>62</v>
      </c>
      <c r="E89">
        <v>9</v>
      </c>
      <c r="F89">
        <v>2334</v>
      </c>
      <c r="G89">
        <v>2554</v>
      </c>
      <c r="H89">
        <v>803</v>
      </c>
      <c r="I89">
        <v>1922</v>
      </c>
      <c r="J89">
        <v>1834</v>
      </c>
      <c r="K89">
        <v>1687</v>
      </c>
      <c r="L89">
        <v>2434</v>
      </c>
      <c r="M89">
        <v>1516</v>
      </c>
      <c r="N89">
        <v>2649</v>
      </c>
      <c r="O89">
        <v>1629</v>
      </c>
      <c r="P89">
        <v>1422</v>
      </c>
      <c r="Q89">
        <v>1144</v>
      </c>
      <c r="R89">
        <v>5203</v>
      </c>
      <c r="S89">
        <f t="shared" si="2"/>
        <v>27131</v>
      </c>
    </row>
    <row r="90" spans="1:19" x14ac:dyDescent="0.25">
      <c r="A90" s="39" t="s">
        <v>241</v>
      </c>
      <c r="B90" s="40" t="s">
        <v>242</v>
      </c>
      <c r="C90" t="s">
        <v>61</v>
      </c>
      <c r="D90" s="40" t="s">
        <v>62</v>
      </c>
      <c r="E90">
        <v>9</v>
      </c>
      <c r="F90">
        <v>8754</v>
      </c>
      <c r="G90">
        <v>7518</v>
      </c>
      <c r="H90">
        <v>4546</v>
      </c>
      <c r="I90">
        <v>9564</v>
      </c>
      <c r="J90">
        <v>4508</v>
      </c>
      <c r="K90">
        <v>4746</v>
      </c>
      <c r="L90">
        <v>6430</v>
      </c>
      <c r="M90">
        <v>5889</v>
      </c>
      <c r="N90">
        <v>7551</v>
      </c>
      <c r="O90">
        <v>7026</v>
      </c>
      <c r="P90">
        <v>5823</v>
      </c>
      <c r="Q90">
        <v>319</v>
      </c>
      <c r="S90">
        <f t="shared" si="2"/>
        <v>72674</v>
      </c>
    </row>
    <row r="91" spans="1:19" x14ac:dyDescent="0.25">
      <c r="A91" s="39" t="s">
        <v>243</v>
      </c>
      <c r="B91" s="40" t="s">
        <v>244</v>
      </c>
      <c r="C91" t="s">
        <v>61</v>
      </c>
      <c r="D91" s="40" t="s">
        <v>62</v>
      </c>
      <c r="E91">
        <v>9</v>
      </c>
      <c r="F91">
        <v>6021</v>
      </c>
      <c r="G91">
        <v>6733</v>
      </c>
      <c r="H91">
        <v>1980</v>
      </c>
      <c r="I91">
        <v>5224</v>
      </c>
      <c r="J91">
        <v>4149</v>
      </c>
      <c r="K91">
        <v>3198</v>
      </c>
      <c r="L91">
        <v>7083</v>
      </c>
      <c r="M91">
        <v>4585</v>
      </c>
      <c r="N91">
        <v>4870</v>
      </c>
      <c r="O91">
        <v>5058</v>
      </c>
      <c r="P91">
        <v>3249</v>
      </c>
      <c r="Q91">
        <v>4257</v>
      </c>
      <c r="R91">
        <v>5290</v>
      </c>
      <c r="S91">
        <f t="shared" si="2"/>
        <v>61697</v>
      </c>
    </row>
    <row r="92" spans="1:19" x14ac:dyDescent="0.25">
      <c r="A92" s="39" t="s">
        <v>245</v>
      </c>
      <c r="B92" s="40" t="s">
        <v>246</v>
      </c>
      <c r="C92" t="s">
        <v>61</v>
      </c>
      <c r="D92" s="40" t="s">
        <v>62</v>
      </c>
      <c r="E92">
        <v>9</v>
      </c>
      <c r="F92">
        <v>3383</v>
      </c>
      <c r="G92">
        <v>3995</v>
      </c>
      <c r="H92">
        <v>2418</v>
      </c>
      <c r="I92">
        <v>5950</v>
      </c>
      <c r="J92">
        <v>5140</v>
      </c>
      <c r="K92">
        <v>2815</v>
      </c>
      <c r="L92">
        <v>5020</v>
      </c>
      <c r="M92">
        <v>3476</v>
      </c>
      <c r="N92">
        <v>5604</v>
      </c>
      <c r="O92">
        <v>3255</v>
      </c>
      <c r="P92">
        <v>4053</v>
      </c>
      <c r="S92">
        <f t="shared" si="2"/>
        <v>45109</v>
      </c>
    </row>
    <row r="93" spans="1:19" x14ac:dyDescent="0.25">
      <c r="A93" s="39" t="s">
        <v>247</v>
      </c>
      <c r="B93" s="40" t="s">
        <v>248</v>
      </c>
      <c r="C93" t="s">
        <v>61</v>
      </c>
      <c r="D93" s="40" t="s">
        <v>62</v>
      </c>
      <c r="E93">
        <v>10</v>
      </c>
      <c r="F93">
        <v>2452</v>
      </c>
      <c r="G93">
        <v>1420</v>
      </c>
      <c r="H93">
        <v>1640</v>
      </c>
      <c r="I93">
        <v>2066</v>
      </c>
      <c r="J93">
        <v>2543</v>
      </c>
      <c r="K93">
        <v>1240</v>
      </c>
      <c r="L93">
        <v>2260</v>
      </c>
      <c r="M93">
        <v>1744</v>
      </c>
      <c r="N93">
        <v>2272</v>
      </c>
      <c r="O93">
        <v>1962</v>
      </c>
      <c r="P93">
        <v>1542</v>
      </c>
      <c r="Q93">
        <v>1552</v>
      </c>
      <c r="R93">
        <v>2143</v>
      </c>
      <c r="S93">
        <f t="shared" si="2"/>
        <v>24836</v>
      </c>
    </row>
    <row r="94" spans="1:19" x14ac:dyDescent="0.25">
      <c r="A94" s="39" t="s">
        <v>249</v>
      </c>
      <c r="B94" s="40" t="s">
        <v>250</v>
      </c>
      <c r="C94" t="s">
        <v>61</v>
      </c>
      <c r="D94" s="40" t="s">
        <v>62</v>
      </c>
      <c r="E94">
        <v>10</v>
      </c>
      <c r="F94">
        <v>2428</v>
      </c>
      <c r="G94">
        <v>2437</v>
      </c>
      <c r="H94">
        <v>1829</v>
      </c>
      <c r="I94">
        <v>2653</v>
      </c>
      <c r="J94">
        <v>2284</v>
      </c>
      <c r="K94">
        <v>2013</v>
      </c>
      <c r="L94">
        <v>3038</v>
      </c>
      <c r="M94">
        <v>2388</v>
      </c>
      <c r="N94">
        <v>3289</v>
      </c>
      <c r="O94">
        <v>2649</v>
      </c>
      <c r="P94">
        <v>1846</v>
      </c>
      <c r="Q94">
        <v>2366</v>
      </c>
      <c r="R94">
        <v>3063</v>
      </c>
      <c r="S94">
        <f t="shared" si="2"/>
        <v>32283</v>
      </c>
    </row>
    <row r="95" spans="1:19" x14ac:dyDescent="0.25">
      <c r="A95" s="39" t="s">
        <v>251</v>
      </c>
      <c r="B95" s="40" t="s">
        <v>252</v>
      </c>
      <c r="C95" t="s">
        <v>61</v>
      </c>
      <c r="D95" s="40" t="s">
        <v>62</v>
      </c>
      <c r="E95">
        <v>9</v>
      </c>
      <c r="Q95">
        <v>3094</v>
      </c>
      <c r="R95">
        <v>6427</v>
      </c>
      <c r="S95">
        <f t="shared" si="2"/>
        <v>9521</v>
      </c>
    </row>
    <row r="96" spans="1:19" x14ac:dyDescent="0.25">
      <c r="A96" s="39" t="s">
        <v>253</v>
      </c>
      <c r="B96" s="40" t="s">
        <v>254</v>
      </c>
      <c r="C96" t="s">
        <v>61</v>
      </c>
      <c r="D96" s="40" t="s">
        <v>62</v>
      </c>
      <c r="E96">
        <v>9</v>
      </c>
      <c r="Q96">
        <v>3178</v>
      </c>
      <c r="R96">
        <v>3197</v>
      </c>
      <c r="S96">
        <f t="shared" si="2"/>
        <v>6375</v>
      </c>
    </row>
    <row r="97" spans="1:19" x14ac:dyDescent="0.25">
      <c r="A97" s="39" t="s">
        <v>255</v>
      </c>
      <c r="B97" s="40" t="s">
        <v>256</v>
      </c>
      <c r="C97" t="s">
        <v>173</v>
      </c>
      <c r="D97" s="40" t="s">
        <v>174</v>
      </c>
      <c r="E97">
        <v>16</v>
      </c>
      <c r="F97">
        <v>2518</v>
      </c>
      <c r="G97">
        <v>3</v>
      </c>
      <c r="H97">
        <v>6041</v>
      </c>
      <c r="I97">
        <v>2080</v>
      </c>
      <c r="J97">
        <v>4178</v>
      </c>
      <c r="K97">
        <v>5920</v>
      </c>
      <c r="M97">
        <v>4949</v>
      </c>
      <c r="O97">
        <v>6949</v>
      </c>
      <c r="P97">
        <v>334</v>
      </c>
      <c r="R97">
        <v>5641</v>
      </c>
      <c r="S97">
        <f t="shared" si="2"/>
        <v>38613</v>
      </c>
    </row>
    <row r="98" spans="1:19" x14ac:dyDescent="0.25">
      <c r="A98" s="39" t="s">
        <v>257</v>
      </c>
      <c r="B98" s="40" t="s">
        <v>258</v>
      </c>
      <c r="C98" t="s">
        <v>67</v>
      </c>
      <c r="D98" s="40" t="s">
        <v>68</v>
      </c>
      <c r="E98">
        <v>6.8</v>
      </c>
      <c r="F98">
        <v>3879</v>
      </c>
      <c r="G98">
        <v>11522</v>
      </c>
      <c r="H98">
        <v>11807</v>
      </c>
      <c r="I98">
        <v>4919</v>
      </c>
      <c r="L98">
        <v>1328</v>
      </c>
      <c r="M98">
        <v>4616</v>
      </c>
      <c r="N98">
        <v>5523</v>
      </c>
      <c r="S98">
        <f t="shared" si="2"/>
        <v>43594</v>
      </c>
    </row>
    <row r="99" spans="1:19" x14ac:dyDescent="0.25">
      <c r="A99" s="39" t="s">
        <v>259</v>
      </c>
      <c r="B99" s="40" t="s">
        <v>260</v>
      </c>
      <c r="C99" t="s">
        <v>67</v>
      </c>
      <c r="D99" s="40" t="s">
        <v>68</v>
      </c>
      <c r="E99">
        <v>6</v>
      </c>
      <c r="O99">
        <v>7484</v>
      </c>
      <c r="P99">
        <v>2278</v>
      </c>
      <c r="Q99">
        <v>3320</v>
      </c>
      <c r="R99">
        <v>3897</v>
      </c>
      <c r="S99">
        <f t="shared" si="2"/>
        <v>16979</v>
      </c>
    </row>
    <row r="100" spans="1:19" x14ac:dyDescent="0.25">
      <c r="A100" s="41" t="s">
        <v>58</v>
      </c>
      <c r="B100" s="41"/>
      <c r="C100" s="41"/>
      <c r="D100" s="41"/>
      <c r="E100" s="41"/>
      <c r="F100" s="41">
        <f t="shared" ref="F100:R100" si="3">SUM(F2:F99)</f>
        <v>162487</v>
      </c>
      <c r="G100" s="41">
        <f t="shared" si="3"/>
        <v>158776</v>
      </c>
      <c r="H100" s="41">
        <f t="shared" si="3"/>
        <v>119787</v>
      </c>
      <c r="I100" s="41">
        <f t="shared" si="3"/>
        <v>144578</v>
      </c>
      <c r="J100" s="41">
        <f t="shared" si="3"/>
        <v>168388</v>
      </c>
      <c r="K100" s="41">
        <f t="shared" si="3"/>
        <v>221186</v>
      </c>
      <c r="L100" s="41">
        <f t="shared" si="3"/>
        <v>162877</v>
      </c>
      <c r="M100" s="41">
        <f t="shared" si="3"/>
        <v>128339</v>
      </c>
      <c r="N100" s="41">
        <f t="shared" si="3"/>
        <v>152450</v>
      </c>
      <c r="O100" s="41">
        <f t="shared" si="3"/>
        <v>194988</v>
      </c>
      <c r="P100" s="41">
        <f t="shared" si="3"/>
        <v>198673</v>
      </c>
      <c r="Q100" s="41">
        <f t="shared" si="3"/>
        <v>194878</v>
      </c>
      <c r="R100" s="41">
        <f t="shared" si="3"/>
        <v>246930</v>
      </c>
      <c r="S100" s="41">
        <f>SUM(F100:R100)</f>
        <v>2254337</v>
      </c>
    </row>
    <row r="104" spans="1:19" x14ac:dyDescent="0.25">
      <c r="C104" t="s">
        <v>173</v>
      </c>
      <c r="D104" s="40" t="s">
        <v>174</v>
      </c>
      <c r="F104" s="45">
        <f t="shared" ref="F104:S106" si="4">SUMIF($C$2:$C$99,$C104,F$2:F$99)</f>
        <v>79923</v>
      </c>
      <c r="G104" s="45">
        <f t="shared" si="4"/>
        <v>71386</v>
      </c>
      <c r="H104" s="45">
        <f t="shared" si="4"/>
        <v>31199</v>
      </c>
      <c r="I104" s="45">
        <f t="shared" si="4"/>
        <v>28833</v>
      </c>
      <c r="J104" s="45">
        <f t="shared" si="4"/>
        <v>53832</v>
      </c>
      <c r="K104" s="45">
        <f t="shared" si="4"/>
        <v>71000</v>
      </c>
      <c r="L104" s="45">
        <f t="shared" si="4"/>
        <v>80401</v>
      </c>
      <c r="M104" s="45">
        <f t="shared" si="4"/>
        <v>46715</v>
      </c>
      <c r="N104" s="45">
        <f t="shared" si="4"/>
        <v>73660</v>
      </c>
      <c r="O104" s="45">
        <f t="shared" si="4"/>
        <v>120678</v>
      </c>
      <c r="P104" s="45">
        <f t="shared" si="4"/>
        <v>137650</v>
      </c>
      <c r="Q104" s="45">
        <f t="shared" si="4"/>
        <v>123150</v>
      </c>
      <c r="R104" s="45">
        <f t="shared" si="4"/>
        <v>166785</v>
      </c>
      <c r="S104" s="45">
        <f t="shared" si="4"/>
        <v>1085212</v>
      </c>
    </row>
    <row r="105" spans="1:19" x14ac:dyDescent="0.25">
      <c r="C105" t="s">
        <v>67</v>
      </c>
      <c r="D105" s="40" t="s">
        <v>68</v>
      </c>
      <c r="F105" s="45">
        <f t="shared" si="4"/>
        <v>14196</v>
      </c>
      <c r="G105" s="45">
        <f t="shared" si="4"/>
        <v>21629</v>
      </c>
      <c r="H105" s="45">
        <f t="shared" si="4"/>
        <v>20468</v>
      </c>
      <c r="I105" s="45">
        <f t="shared" si="4"/>
        <v>11401</v>
      </c>
      <c r="J105" s="45">
        <f t="shared" si="4"/>
        <v>5799</v>
      </c>
      <c r="K105" s="45">
        <f t="shared" si="4"/>
        <v>6009</v>
      </c>
      <c r="L105" s="45">
        <f t="shared" si="4"/>
        <v>7032</v>
      </c>
      <c r="M105" s="45">
        <f t="shared" si="4"/>
        <v>10424</v>
      </c>
      <c r="N105" s="45">
        <f t="shared" si="4"/>
        <v>10681</v>
      </c>
      <c r="O105" s="45">
        <f t="shared" si="4"/>
        <v>12081</v>
      </c>
      <c r="P105" s="45">
        <f t="shared" si="4"/>
        <v>7939</v>
      </c>
      <c r="Q105" s="45">
        <f t="shared" si="4"/>
        <v>7734</v>
      </c>
      <c r="R105" s="45">
        <f t="shared" si="4"/>
        <v>9641</v>
      </c>
      <c r="S105" s="45">
        <f t="shared" si="4"/>
        <v>145034</v>
      </c>
    </row>
    <row r="106" spans="1:19" x14ac:dyDescent="0.25">
      <c r="C106" t="s">
        <v>61</v>
      </c>
      <c r="D106" s="40" t="s">
        <v>62</v>
      </c>
      <c r="F106" s="45">
        <f t="shared" si="4"/>
        <v>68368</v>
      </c>
      <c r="G106" s="45">
        <f t="shared" si="4"/>
        <v>65761</v>
      </c>
      <c r="H106" s="45">
        <f t="shared" si="4"/>
        <v>68120</v>
      </c>
      <c r="I106" s="45">
        <f t="shared" si="4"/>
        <v>104344</v>
      </c>
      <c r="J106" s="45">
        <f t="shared" si="4"/>
        <v>108757</v>
      </c>
      <c r="K106" s="45">
        <f t="shared" si="4"/>
        <v>144177</v>
      </c>
      <c r="L106" s="45">
        <f t="shared" si="4"/>
        <v>75444</v>
      </c>
      <c r="M106" s="45">
        <f t="shared" si="4"/>
        <v>71200</v>
      </c>
      <c r="N106" s="45">
        <f t="shared" si="4"/>
        <v>68109</v>
      </c>
      <c r="O106" s="45">
        <f t="shared" si="4"/>
        <v>62229</v>
      </c>
      <c r="P106" s="45">
        <f t="shared" si="4"/>
        <v>53084</v>
      </c>
      <c r="Q106" s="45">
        <f t="shared" si="4"/>
        <v>63994</v>
      </c>
      <c r="R106" s="45">
        <f t="shared" si="4"/>
        <v>70504</v>
      </c>
      <c r="S106" s="45">
        <f t="shared" si="4"/>
        <v>1024091</v>
      </c>
    </row>
    <row r="107" spans="1:19" x14ac:dyDescent="0.25">
      <c r="C107" t="s">
        <v>261</v>
      </c>
      <c r="D107" s="40" t="s">
        <v>262</v>
      </c>
      <c r="F107" s="45">
        <f t="shared" ref="F107:S107" si="5">SUMIF($C$2:$C$101,$C107,F$2:F$101)</f>
        <v>0</v>
      </c>
      <c r="G107" s="45">
        <f t="shared" si="5"/>
        <v>0</v>
      </c>
      <c r="H107" s="45">
        <f t="shared" si="5"/>
        <v>0</v>
      </c>
      <c r="I107" s="45">
        <f t="shared" si="5"/>
        <v>0</v>
      </c>
      <c r="J107" s="45">
        <f t="shared" si="5"/>
        <v>0</v>
      </c>
      <c r="K107" s="45">
        <f t="shared" si="5"/>
        <v>0</v>
      </c>
      <c r="L107" s="45">
        <f t="shared" si="5"/>
        <v>0</v>
      </c>
      <c r="M107" s="45">
        <f t="shared" si="5"/>
        <v>0</v>
      </c>
      <c r="N107" s="45">
        <f t="shared" si="5"/>
        <v>0</v>
      </c>
      <c r="O107" s="45">
        <f t="shared" si="5"/>
        <v>0</v>
      </c>
      <c r="P107" s="45">
        <f t="shared" si="5"/>
        <v>0</v>
      </c>
      <c r="Q107" s="45">
        <f t="shared" si="5"/>
        <v>0</v>
      </c>
      <c r="R107" s="45">
        <f t="shared" si="5"/>
        <v>0</v>
      </c>
      <c r="S107" s="45">
        <f t="shared" si="5"/>
        <v>0</v>
      </c>
    </row>
    <row r="109" spans="1:19" x14ac:dyDescent="0.25"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</row>
  </sheetData>
  <autoFilter ref="A1:S100" xr:uid="{1D414A8F-D10F-4076-B7D6-17596867279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B2F9-B4E1-482C-895F-B034E4E04F31}">
  <dimension ref="A1:S109"/>
  <sheetViews>
    <sheetView workbookViewId="0">
      <pane xSplit="5" ySplit="1" topLeftCell="F2" activePane="bottomRight" state="frozen"/>
      <selection activeCell="G236" sqref="G236"/>
      <selection pane="topRight" activeCell="G236" sqref="G236"/>
      <selection pane="bottomLeft" activeCell="G236" sqref="G236"/>
      <selection pane="bottomRight" activeCell="G236" sqref="G236"/>
    </sheetView>
  </sheetViews>
  <sheetFormatPr defaultRowHeight="15" x14ac:dyDescent="0.25"/>
  <cols>
    <col min="2" max="2" width="37.28515625" bestFit="1" customWidth="1"/>
  </cols>
  <sheetData>
    <row r="1" spans="1:19" x14ac:dyDescent="0.25">
      <c r="A1" s="38" t="s">
        <v>40</v>
      </c>
      <c r="B1" s="38" t="s">
        <v>41</v>
      </c>
      <c r="C1" s="38" t="s">
        <v>42</v>
      </c>
      <c r="D1" s="38" t="s">
        <v>43</v>
      </c>
      <c r="E1" s="38" t="s">
        <v>44</v>
      </c>
      <c r="F1" s="38" t="s">
        <v>45</v>
      </c>
      <c r="G1" s="38" t="s">
        <v>46</v>
      </c>
      <c r="H1" s="38" t="s">
        <v>47</v>
      </c>
      <c r="I1" s="38" t="s">
        <v>48</v>
      </c>
      <c r="J1" s="38" t="s">
        <v>49</v>
      </c>
      <c r="K1" s="38" t="s">
        <v>50</v>
      </c>
      <c r="L1" s="38" t="s">
        <v>51</v>
      </c>
      <c r="M1" s="38" t="s">
        <v>52</v>
      </c>
      <c r="N1" s="38" t="s">
        <v>53</v>
      </c>
      <c r="O1" s="38" t="s">
        <v>54</v>
      </c>
      <c r="P1" s="38" t="s">
        <v>55</v>
      </c>
      <c r="Q1" s="38" t="s">
        <v>56</v>
      </c>
      <c r="R1" s="38" t="s">
        <v>57</v>
      </c>
      <c r="S1" s="38" t="s">
        <v>58</v>
      </c>
    </row>
    <row r="2" spans="1:19" x14ac:dyDescent="0.25">
      <c r="A2" s="39" t="s">
        <v>59</v>
      </c>
      <c r="B2" s="40" t="s">
        <v>60</v>
      </c>
      <c r="C2" t="s">
        <v>61</v>
      </c>
      <c r="D2" s="40" t="s">
        <v>62</v>
      </c>
      <c r="E2">
        <v>18</v>
      </c>
      <c r="H2">
        <v>9716</v>
      </c>
      <c r="I2">
        <v>20844</v>
      </c>
      <c r="J2">
        <v>30804</v>
      </c>
      <c r="K2">
        <v>25003</v>
      </c>
      <c r="L2">
        <v>9552</v>
      </c>
      <c r="S2">
        <f t="shared" ref="S2:S80" si="0">SUM(F2:R2)</f>
        <v>95919</v>
      </c>
    </row>
    <row r="3" spans="1:19" x14ac:dyDescent="0.25">
      <c r="A3" s="39" t="s">
        <v>63</v>
      </c>
      <c r="B3" s="40" t="s">
        <v>64</v>
      </c>
      <c r="C3" t="s">
        <v>61</v>
      </c>
      <c r="D3" s="40" t="s">
        <v>62</v>
      </c>
      <c r="E3">
        <v>18</v>
      </c>
      <c r="H3">
        <v>3235</v>
      </c>
      <c r="I3">
        <v>1921</v>
      </c>
      <c r="J3">
        <v>7453</v>
      </c>
      <c r="K3">
        <v>18368</v>
      </c>
      <c r="L3">
        <v>1626</v>
      </c>
      <c r="S3">
        <f t="shared" si="0"/>
        <v>32603</v>
      </c>
    </row>
    <row r="4" spans="1:19" x14ac:dyDescent="0.25">
      <c r="A4" s="39" t="s">
        <v>65</v>
      </c>
      <c r="B4" s="40" t="s">
        <v>66</v>
      </c>
      <c r="C4" t="s">
        <v>67</v>
      </c>
      <c r="D4" s="40" t="s">
        <v>68</v>
      </c>
      <c r="E4">
        <v>10</v>
      </c>
      <c r="F4">
        <v>273</v>
      </c>
      <c r="G4">
        <v>341</v>
      </c>
      <c r="H4">
        <v>309</v>
      </c>
      <c r="S4">
        <f t="shared" si="0"/>
        <v>923</v>
      </c>
    </row>
    <row r="5" spans="1:19" x14ac:dyDescent="0.25">
      <c r="A5" s="39" t="s">
        <v>69</v>
      </c>
      <c r="B5" s="40" t="s">
        <v>70</v>
      </c>
      <c r="C5" t="s">
        <v>67</v>
      </c>
      <c r="D5" s="40" t="s">
        <v>68</v>
      </c>
      <c r="E5">
        <v>10</v>
      </c>
      <c r="F5">
        <v>730</v>
      </c>
      <c r="G5">
        <v>773</v>
      </c>
      <c r="H5">
        <v>203</v>
      </c>
      <c r="S5">
        <f t="shared" si="0"/>
        <v>1706</v>
      </c>
    </row>
    <row r="6" spans="1:19" x14ac:dyDescent="0.25">
      <c r="A6" s="39" t="s">
        <v>71</v>
      </c>
      <c r="B6" s="40" t="s">
        <v>72</v>
      </c>
      <c r="C6" t="s">
        <v>67</v>
      </c>
      <c r="D6" s="40" t="s">
        <v>68</v>
      </c>
      <c r="E6">
        <v>10</v>
      </c>
      <c r="F6">
        <v>234</v>
      </c>
      <c r="G6">
        <v>345</v>
      </c>
      <c r="H6">
        <v>165</v>
      </c>
      <c r="S6">
        <f t="shared" si="0"/>
        <v>744</v>
      </c>
    </row>
    <row r="7" spans="1:19" x14ac:dyDescent="0.25">
      <c r="A7" s="39" t="s">
        <v>73</v>
      </c>
      <c r="B7" s="40" t="s">
        <v>74</v>
      </c>
      <c r="C7" t="s">
        <v>67</v>
      </c>
      <c r="D7" s="40" t="s">
        <v>68</v>
      </c>
      <c r="E7">
        <v>10</v>
      </c>
      <c r="F7">
        <v>751</v>
      </c>
      <c r="G7">
        <v>802</v>
      </c>
      <c r="H7">
        <v>641</v>
      </c>
      <c r="S7">
        <f t="shared" si="0"/>
        <v>2194</v>
      </c>
    </row>
    <row r="8" spans="1:19" x14ac:dyDescent="0.25">
      <c r="A8" s="39" t="s">
        <v>75</v>
      </c>
      <c r="B8" s="40" t="s">
        <v>76</v>
      </c>
      <c r="C8" t="s">
        <v>67</v>
      </c>
      <c r="D8" s="40" t="s">
        <v>68</v>
      </c>
      <c r="E8">
        <v>10</v>
      </c>
      <c r="F8">
        <v>569</v>
      </c>
      <c r="G8">
        <v>463</v>
      </c>
      <c r="H8">
        <v>533</v>
      </c>
      <c r="S8">
        <f t="shared" si="0"/>
        <v>1565</v>
      </c>
    </row>
    <row r="9" spans="1:19" x14ac:dyDescent="0.25">
      <c r="A9" s="39" t="s">
        <v>77</v>
      </c>
      <c r="B9" s="40" t="s">
        <v>78</v>
      </c>
      <c r="C9" t="s">
        <v>67</v>
      </c>
      <c r="D9" s="40" t="s">
        <v>68</v>
      </c>
      <c r="E9">
        <v>3</v>
      </c>
      <c r="F9">
        <v>1167</v>
      </c>
      <c r="G9">
        <v>1119</v>
      </c>
      <c r="H9">
        <v>1161</v>
      </c>
      <c r="I9">
        <v>1166</v>
      </c>
      <c r="J9">
        <v>1199</v>
      </c>
      <c r="K9">
        <v>971</v>
      </c>
      <c r="L9">
        <v>772</v>
      </c>
      <c r="S9">
        <f t="shared" si="0"/>
        <v>7555</v>
      </c>
    </row>
    <row r="10" spans="1:19" x14ac:dyDescent="0.25">
      <c r="A10" s="39" t="s">
        <v>79</v>
      </c>
      <c r="B10" s="40" t="s">
        <v>80</v>
      </c>
      <c r="C10" t="s">
        <v>67</v>
      </c>
      <c r="D10" s="40" t="s">
        <v>68</v>
      </c>
      <c r="E10">
        <v>6</v>
      </c>
      <c r="F10">
        <v>2400</v>
      </c>
      <c r="G10">
        <v>2447</v>
      </c>
      <c r="H10">
        <v>1839</v>
      </c>
      <c r="I10">
        <v>2638</v>
      </c>
      <c r="J10">
        <v>2449</v>
      </c>
      <c r="K10">
        <v>2024</v>
      </c>
      <c r="L10">
        <v>1700</v>
      </c>
      <c r="M10">
        <v>2210</v>
      </c>
      <c r="N10">
        <v>1996</v>
      </c>
      <c r="O10">
        <v>1861</v>
      </c>
      <c r="P10">
        <v>2080</v>
      </c>
      <c r="Q10">
        <v>1963</v>
      </c>
      <c r="R10">
        <v>1132</v>
      </c>
      <c r="S10">
        <f t="shared" si="0"/>
        <v>26739</v>
      </c>
    </row>
    <row r="11" spans="1:19" x14ac:dyDescent="0.25">
      <c r="A11" s="39" t="s">
        <v>81</v>
      </c>
      <c r="B11" s="40" t="s">
        <v>82</v>
      </c>
      <c r="C11" t="s">
        <v>67</v>
      </c>
      <c r="D11" s="40" t="s">
        <v>68</v>
      </c>
      <c r="E11">
        <v>5</v>
      </c>
      <c r="F11">
        <v>425</v>
      </c>
      <c r="G11">
        <v>361</v>
      </c>
      <c r="H11">
        <v>366</v>
      </c>
      <c r="I11">
        <v>382</v>
      </c>
      <c r="J11">
        <v>418</v>
      </c>
      <c r="K11">
        <v>316</v>
      </c>
      <c r="L11">
        <v>433</v>
      </c>
      <c r="M11">
        <v>310</v>
      </c>
      <c r="N11">
        <v>321</v>
      </c>
      <c r="O11">
        <v>373</v>
      </c>
      <c r="P11">
        <v>420</v>
      </c>
      <c r="Q11">
        <v>288</v>
      </c>
      <c r="R11">
        <v>382</v>
      </c>
      <c r="S11">
        <f t="shared" si="0"/>
        <v>4795</v>
      </c>
    </row>
    <row r="12" spans="1:19" x14ac:dyDescent="0.25">
      <c r="A12" s="39" t="s">
        <v>83</v>
      </c>
      <c r="B12" s="40" t="s">
        <v>84</v>
      </c>
      <c r="C12" t="s">
        <v>67</v>
      </c>
      <c r="D12" s="40" t="s">
        <v>68</v>
      </c>
      <c r="E12">
        <v>6</v>
      </c>
      <c r="F12">
        <v>932</v>
      </c>
      <c r="G12">
        <v>1058</v>
      </c>
      <c r="H12">
        <v>887</v>
      </c>
      <c r="I12">
        <v>1103</v>
      </c>
      <c r="J12">
        <v>1043</v>
      </c>
      <c r="K12">
        <v>1082</v>
      </c>
      <c r="L12">
        <v>994</v>
      </c>
      <c r="M12">
        <v>890</v>
      </c>
      <c r="N12">
        <v>965</v>
      </c>
      <c r="O12">
        <v>845</v>
      </c>
      <c r="P12">
        <v>893</v>
      </c>
      <c r="Q12">
        <v>933</v>
      </c>
      <c r="R12">
        <v>1072</v>
      </c>
      <c r="S12">
        <f t="shared" si="0"/>
        <v>12697</v>
      </c>
    </row>
    <row r="13" spans="1:19" x14ac:dyDescent="0.25">
      <c r="A13" s="39" t="s">
        <v>300</v>
      </c>
      <c r="B13" s="40" t="s">
        <v>301</v>
      </c>
      <c r="C13" t="s">
        <v>67</v>
      </c>
      <c r="D13" s="40" t="s">
        <v>68</v>
      </c>
      <c r="E13">
        <v>6.8</v>
      </c>
      <c r="F13">
        <v>0</v>
      </c>
      <c r="S13">
        <f t="shared" si="0"/>
        <v>0</v>
      </c>
    </row>
    <row r="14" spans="1:19" x14ac:dyDescent="0.25">
      <c r="A14" s="39" t="s">
        <v>85</v>
      </c>
      <c r="B14" s="40" t="s">
        <v>86</v>
      </c>
      <c r="C14" t="s">
        <v>67</v>
      </c>
      <c r="D14" s="40" t="s">
        <v>68</v>
      </c>
      <c r="E14">
        <v>5.4</v>
      </c>
      <c r="F14">
        <v>714</v>
      </c>
      <c r="G14">
        <v>513</v>
      </c>
      <c r="I14">
        <v>558</v>
      </c>
      <c r="J14">
        <v>813</v>
      </c>
      <c r="M14">
        <v>372</v>
      </c>
      <c r="N14">
        <v>520</v>
      </c>
      <c r="O14">
        <v>651</v>
      </c>
      <c r="Q14">
        <v>1055</v>
      </c>
      <c r="R14">
        <v>629</v>
      </c>
      <c r="S14">
        <f t="shared" si="0"/>
        <v>5825</v>
      </c>
    </row>
    <row r="15" spans="1:19" x14ac:dyDescent="0.25">
      <c r="A15" s="39" t="s">
        <v>87</v>
      </c>
      <c r="B15" s="40" t="s">
        <v>88</v>
      </c>
      <c r="C15" t="s">
        <v>67</v>
      </c>
      <c r="D15" s="40" t="s">
        <v>68</v>
      </c>
      <c r="E15">
        <v>7.8</v>
      </c>
      <c r="F15">
        <v>439</v>
      </c>
      <c r="G15">
        <v>347</v>
      </c>
      <c r="H15">
        <v>423</v>
      </c>
      <c r="I15">
        <v>435</v>
      </c>
      <c r="J15">
        <v>210</v>
      </c>
      <c r="K15">
        <v>368</v>
      </c>
      <c r="L15">
        <v>414</v>
      </c>
      <c r="M15">
        <v>423</v>
      </c>
      <c r="N15">
        <v>212</v>
      </c>
      <c r="O15">
        <v>646</v>
      </c>
      <c r="Q15">
        <v>492</v>
      </c>
      <c r="R15">
        <v>429</v>
      </c>
      <c r="S15">
        <f t="shared" si="0"/>
        <v>4838</v>
      </c>
    </row>
    <row r="16" spans="1:19" x14ac:dyDescent="0.25">
      <c r="A16" s="39" t="s">
        <v>89</v>
      </c>
      <c r="B16" s="40" t="s">
        <v>90</v>
      </c>
      <c r="C16" t="s">
        <v>67</v>
      </c>
      <c r="D16" s="40" t="s">
        <v>68</v>
      </c>
      <c r="E16">
        <v>7</v>
      </c>
      <c r="F16">
        <v>470</v>
      </c>
      <c r="G16">
        <v>284</v>
      </c>
      <c r="H16">
        <v>401</v>
      </c>
      <c r="I16">
        <v>199</v>
      </c>
      <c r="J16">
        <v>386</v>
      </c>
      <c r="K16">
        <v>541</v>
      </c>
      <c r="L16">
        <v>196</v>
      </c>
      <c r="M16">
        <v>378</v>
      </c>
      <c r="N16">
        <v>388</v>
      </c>
      <c r="O16">
        <v>395</v>
      </c>
      <c r="Q16">
        <v>204</v>
      </c>
      <c r="R16">
        <v>598</v>
      </c>
      <c r="S16">
        <f t="shared" si="0"/>
        <v>4440</v>
      </c>
    </row>
    <row r="17" spans="1:19" x14ac:dyDescent="0.25">
      <c r="A17" s="39" t="s">
        <v>91</v>
      </c>
      <c r="B17" s="40" t="s">
        <v>92</v>
      </c>
      <c r="C17" t="s">
        <v>67</v>
      </c>
      <c r="D17" s="40" t="s">
        <v>68</v>
      </c>
      <c r="E17">
        <v>10</v>
      </c>
      <c r="H17">
        <v>279</v>
      </c>
      <c r="S17">
        <f t="shared" si="0"/>
        <v>279</v>
      </c>
    </row>
    <row r="18" spans="1:19" x14ac:dyDescent="0.25">
      <c r="A18" s="39" t="s">
        <v>93</v>
      </c>
      <c r="B18" s="40" t="s">
        <v>94</v>
      </c>
      <c r="C18" t="s">
        <v>61</v>
      </c>
      <c r="D18" s="40" t="s">
        <v>62</v>
      </c>
      <c r="E18">
        <v>5</v>
      </c>
      <c r="F18">
        <v>1050</v>
      </c>
      <c r="G18">
        <v>1156</v>
      </c>
      <c r="H18">
        <v>932</v>
      </c>
      <c r="I18">
        <v>1444</v>
      </c>
      <c r="J18">
        <v>1442</v>
      </c>
      <c r="K18">
        <v>1687</v>
      </c>
      <c r="L18">
        <v>1141</v>
      </c>
      <c r="M18">
        <v>1284</v>
      </c>
      <c r="N18">
        <v>1141</v>
      </c>
      <c r="O18">
        <v>824</v>
      </c>
      <c r="P18">
        <v>921</v>
      </c>
      <c r="Q18">
        <v>1367</v>
      </c>
      <c r="R18">
        <v>1017</v>
      </c>
      <c r="S18">
        <f t="shared" si="0"/>
        <v>15406</v>
      </c>
    </row>
    <row r="19" spans="1:19" x14ac:dyDescent="0.25">
      <c r="A19" s="39" t="s">
        <v>95</v>
      </c>
      <c r="B19" s="40" t="s">
        <v>96</v>
      </c>
      <c r="C19" t="s">
        <v>61</v>
      </c>
      <c r="D19" s="40" t="s">
        <v>62</v>
      </c>
      <c r="E19">
        <v>5</v>
      </c>
      <c r="F19">
        <v>1663</v>
      </c>
      <c r="G19">
        <v>1702</v>
      </c>
      <c r="H19">
        <v>1305</v>
      </c>
      <c r="I19">
        <v>1407</v>
      </c>
      <c r="J19">
        <v>1616</v>
      </c>
      <c r="K19">
        <v>1825</v>
      </c>
      <c r="L19">
        <v>1304</v>
      </c>
      <c r="M19">
        <v>1593</v>
      </c>
      <c r="N19">
        <v>1709</v>
      </c>
      <c r="O19">
        <v>1396</v>
      </c>
      <c r="P19">
        <v>1496</v>
      </c>
      <c r="Q19">
        <v>1632</v>
      </c>
      <c r="R19">
        <v>1480</v>
      </c>
      <c r="S19">
        <f t="shared" si="0"/>
        <v>20128</v>
      </c>
    </row>
    <row r="20" spans="1:19" x14ac:dyDescent="0.25">
      <c r="A20" s="39" t="s">
        <v>97</v>
      </c>
      <c r="B20" s="40" t="s">
        <v>98</v>
      </c>
      <c r="C20" t="s">
        <v>61</v>
      </c>
      <c r="D20" s="40" t="s">
        <v>62</v>
      </c>
      <c r="E20">
        <v>5</v>
      </c>
      <c r="F20">
        <v>1119</v>
      </c>
      <c r="G20">
        <v>1009</v>
      </c>
      <c r="H20">
        <v>1060</v>
      </c>
      <c r="I20">
        <v>1018</v>
      </c>
      <c r="J20">
        <v>1128</v>
      </c>
      <c r="K20">
        <v>1234</v>
      </c>
      <c r="L20">
        <v>932</v>
      </c>
      <c r="M20">
        <v>1323</v>
      </c>
      <c r="N20">
        <v>901</v>
      </c>
      <c r="O20">
        <v>1135</v>
      </c>
      <c r="P20">
        <v>928</v>
      </c>
      <c r="Q20">
        <v>1009</v>
      </c>
      <c r="R20">
        <v>1147</v>
      </c>
      <c r="S20">
        <f t="shared" si="0"/>
        <v>13943</v>
      </c>
    </row>
    <row r="21" spans="1:19" x14ac:dyDescent="0.25">
      <c r="A21" s="39" t="s">
        <v>99</v>
      </c>
      <c r="B21" s="40" t="s">
        <v>100</v>
      </c>
      <c r="C21" t="s">
        <v>61</v>
      </c>
      <c r="D21" s="40" t="s">
        <v>62</v>
      </c>
      <c r="E21">
        <v>12</v>
      </c>
      <c r="F21">
        <v>3119</v>
      </c>
      <c r="G21">
        <v>2634</v>
      </c>
      <c r="H21">
        <v>2531</v>
      </c>
      <c r="I21">
        <v>3340</v>
      </c>
      <c r="J21">
        <v>4980</v>
      </c>
      <c r="K21">
        <v>5037</v>
      </c>
      <c r="L21">
        <v>2951</v>
      </c>
      <c r="M21">
        <v>3902</v>
      </c>
      <c r="N21">
        <v>2650</v>
      </c>
      <c r="O21">
        <v>2248</v>
      </c>
      <c r="P21">
        <v>2491</v>
      </c>
      <c r="Q21">
        <v>2277</v>
      </c>
      <c r="R21">
        <v>2493</v>
      </c>
      <c r="S21">
        <f t="shared" si="0"/>
        <v>40653</v>
      </c>
    </row>
    <row r="22" spans="1:19" x14ac:dyDescent="0.25">
      <c r="A22" s="39" t="s">
        <v>101</v>
      </c>
      <c r="B22" s="40" t="s">
        <v>102</v>
      </c>
      <c r="C22" t="s">
        <v>61</v>
      </c>
      <c r="D22" s="40" t="s">
        <v>62</v>
      </c>
      <c r="E22">
        <v>6</v>
      </c>
      <c r="F22">
        <v>1649</v>
      </c>
      <c r="G22">
        <v>1532</v>
      </c>
      <c r="H22">
        <v>1532</v>
      </c>
      <c r="I22">
        <v>1880</v>
      </c>
      <c r="J22">
        <v>2358</v>
      </c>
      <c r="K22">
        <v>2727</v>
      </c>
      <c r="L22">
        <v>1491</v>
      </c>
      <c r="M22">
        <v>1892</v>
      </c>
      <c r="N22">
        <v>1436</v>
      </c>
      <c r="O22">
        <v>1189</v>
      </c>
      <c r="P22">
        <v>1457</v>
      </c>
      <c r="Q22">
        <v>1279</v>
      </c>
      <c r="R22">
        <v>1476</v>
      </c>
      <c r="S22">
        <f t="shared" si="0"/>
        <v>21898</v>
      </c>
    </row>
    <row r="23" spans="1:19" x14ac:dyDescent="0.25">
      <c r="A23" s="39" t="s">
        <v>103</v>
      </c>
      <c r="B23" s="40" t="s">
        <v>104</v>
      </c>
      <c r="C23" t="s">
        <v>61</v>
      </c>
      <c r="D23" s="40" t="s">
        <v>62</v>
      </c>
      <c r="E23">
        <v>6</v>
      </c>
      <c r="F23">
        <v>506</v>
      </c>
      <c r="G23">
        <v>449</v>
      </c>
      <c r="H23">
        <v>433</v>
      </c>
      <c r="I23">
        <v>450</v>
      </c>
      <c r="J23">
        <v>445</v>
      </c>
      <c r="K23">
        <v>450</v>
      </c>
      <c r="L23">
        <v>387</v>
      </c>
      <c r="M23">
        <v>393</v>
      </c>
      <c r="N23">
        <v>497</v>
      </c>
      <c r="O23">
        <v>388</v>
      </c>
      <c r="P23">
        <v>384</v>
      </c>
      <c r="Q23">
        <v>450</v>
      </c>
      <c r="R23">
        <v>492</v>
      </c>
      <c r="S23">
        <f t="shared" si="0"/>
        <v>5724</v>
      </c>
    </row>
    <row r="24" spans="1:19" x14ac:dyDescent="0.25">
      <c r="A24" s="39" t="s">
        <v>105</v>
      </c>
      <c r="B24" s="40" t="s">
        <v>106</v>
      </c>
      <c r="C24" t="s">
        <v>61</v>
      </c>
      <c r="D24" s="40" t="s">
        <v>62</v>
      </c>
      <c r="E24">
        <v>10</v>
      </c>
      <c r="F24">
        <v>2106</v>
      </c>
      <c r="G24">
        <v>1423</v>
      </c>
      <c r="H24">
        <v>1824</v>
      </c>
      <c r="I24">
        <v>3640</v>
      </c>
      <c r="J24">
        <v>3896</v>
      </c>
      <c r="K24">
        <v>4730</v>
      </c>
      <c r="L24">
        <v>2687</v>
      </c>
      <c r="M24">
        <v>2955</v>
      </c>
      <c r="N24">
        <v>1719</v>
      </c>
      <c r="O24">
        <v>1950</v>
      </c>
      <c r="P24">
        <v>1220</v>
      </c>
      <c r="Q24">
        <v>1748</v>
      </c>
      <c r="R24">
        <v>1435</v>
      </c>
      <c r="S24">
        <f t="shared" si="0"/>
        <v>31333</v>
      </c>
    </row>
    <row r="25" spans="1:19" x14ac:dyDescent="0.25">
      <c r="A25" s="39" t="s">
        <v>107</v>
      </c>
      <c r="B25" s="40" t="s">
        <v>108</v>
      </c>
      <c r="C25" t="s">
        <v>61</v>
      </c>
      <c r="D25" s="40" t="s">
        <v>62</v>
      </c>
      <c r="E25">
        <v>5</v>
      </c>
      <c r="F25">
        <v>750</v>
      </c>
      <c r="G25">
        <v>847</v>
      </c>
      <c r="H25">
        <v>671</v>
      </c>
      <c r="I25">
        <v>826</v>
      </c>
      <c r="J25">
        <v>830</v>
      </c>
      <c r="K25">
        <v>937</v>
      </c>
      <c r="L25">
        <v>836</v>
      </c>
      <c r="M25">
        <v>850</v>
      </c>
      <c r="N25">
        <v>830</v>
      </c>
      <c r="O25">
        <v>836</v>
      </c>
      <c r="P25">
        <v>630</v>
      </c>
      <c r="Q25">
        <v>832</v>
      </c>
      <c r="R25">
        <v>1037</v>
      </c>
      <c r="S25">
        <f t="shared" si="0"/>
        <v>10712</v>
      </c>
    </row>
    <row r="26" spans="1:19" x14ac:dyDescent="0.25">
      <c r="A26" s="39" t="s">
        <v>109</v>
      </c>
      <c r="B26" s="40" t="s">
        <v>110</v>
      </c>
      <c r="C26" t="s">
        <v>61</v>
      </c>
      <c r="D26" s="40" t="s">
        <v>62</v>
      </c>
      <c r="E26">
        <v>5</v>
      </c>
      <c r="F26">
        <v>983</v>
      </c>
      <c r="G26">
        <v>1104</v>
      </c>
      <c r="H26">
        <v>807</v>
      </c>
      <c r="I26">
        <v>1193</v>
      </c>
      <c r="J26">
        <v>1480</v>
      </c>
      <c r="K26">
        <v>1890</v>
      </c>
      <c r="L26">
        <v>1180</v>
      </c>
      <c r="M26">
        <v>1207</v>
      </c>
      <c r="N26">
        <v>1007</v>
      </c>
      <c r="O26">
        <v>814</v>
      </c>
      <c r="P26">
        <v>818</v>
      </c>
      <c r="Q26">
        <v>824</v>
      </c>
      <c r="R26">
        <v>999</v>
      </c>
      <c r="S26">
        <f t="shared" si="0"/>
        <v>14306</v>
      </c>
    </row>
    <row r="27" spans="1:19" x14ac:dyDescent="0.25">
      <c r="A27" s="39" t="s">
        <v>111</v>
      </c>
      <c r="B27" s="40" t="s">
        <v>112</v>
      </c>
      <c r="C27" t="s">
        <v>61</v>
      </c>
      <c r="D27" s="40" t="s">
        <v>62</v>
      </c>
      <c r="E27">
        <v>5</v>
      </c>
      <c r="F27">
        <v>406</v>
      </c>
      <c r="G27">
        <v>394</v>
      </c>
      <c r="H27">
        <v>406</v>
      </c>
      <c r="I27">
        <v>483</v>
      </c>
      <c r="J27">
        <v>477</v>
      </c>
      <c r="K27">
        <v>503</v>
      </c>
      <c r="L27">
        <v>405</v>
      </c>
      <c r="M27">
        <v>405</v>
      </c>
      <c r="N27">
        <v>456</v>
      </c>
      <c r="O27">
        <v>402</v>
      </c>
      <c r="P27">
        <v>399</v>
      </c>
      <c r="Q27">
        <v>457</v>
      </c>
      <c r="R27">
        <v>505</v>
      </c>
      <c r="S27">
        <f t="shared" si="0"/>
        <v>5698</v>
      </c>
    </row>
    <row r="28" spans="1:19" x14ac:dyDescent="0.25">
      <c r="A28" s="39" t="s">
        <v>113</v>
      </c>
      <c r="B28" s="40" t="s">
        <v>114</v>
      </c>
      <c r="C28" t="s">
        <v>61</v>
      </c>
      <c r="D28" s="40" t="s">
        <v>62</v>
      </c>
      <c r="E28">
        <v>5</v>
      </c>
      <c r="F28">
        <v>583</v>
      </c>
      <c r="G28">
        <v>494</v>
      </c>
      <c r="H28">
        <v>540</v>
      </c>
      <c r="I28">
        <v>650</v>
      </c>
      <c r="J28">
        <v>702</v>
      </c>
      <c r="K28">
        <v>689</v>
      </c>
      <c r="L28">
        <v>587</v>
      </c>
      <c r="M28">
        <v>549</v>
      </c>
      <c r="N28">
        <v>836</v>
      </c>
      <c r="O28">
        <v>504</v>
      </c>
      <c r="P28">
        <v>450</v>
      </c>
      <c r="Q28">
        <v>644</v>
      </c>
      <c r="R28">
        <v>631</v>
      </c>
      <c r="S28">
        <f t="shared" si="0"/>
        <v>7859</v>
      </c>
    </row>
    <row r="29" spans="1:19" x14ac:dyDescent="0.25">
      <c r="A29" s="39" t="s">
        <v>115</v>
      </c>
      <c r="B29" s="40" t="s">
        <v>116</v>
      </c>
      <c r="C29" t="s">
        <v>61</v>
      </c>
      <c r="D29" s="40" t="s">
        <v>62</v>
      </c>
      <c r="E29">
        <v>5</v>
      </c>
      <c r="F29">
        <v>1172</v>
      </c>
      <c r="G29">
        <v>1312</v>
      </c>
      <c r="H29">
        <v>924</v>
      </c>
      <c r="I29">
        <v>1422</v>
      </c>
      <c r="J29">
        <v>1581</v>
      </c>
      <c r="K29">
        <v>1633</v>
      </c>
      <c r="L29">
        <v>1491</v>
      </c>
      <c r="M29">
        <v>1421</v>
      </c>
      <c r="N29">
        <v>1181</v>
      </c>
      <c r="O29">
        <v>1039</v>
      </c>
      <c r="P29">
        <v>956</v>
      </c>
      <c r="Q29">
        <v>1035</v>
      </c>
      <c r="R29">
        <v>1175</v>
      </c>
      <c r="S29">
        <f t="shared" si="0"/>
        <v>16342</v>
      </c>
    </row>
    <row r="30" spans="1:19" x14ac:dyDescent="0.25">
      <c r="A30" s="39" t="s">
        <v>117</v>
      </c>
      <c r="B30" s="40" t="s">
        <v>118</v>
      </c>
      <c r="C30" t="s">
        <v>61</v>
      </c>
      <c r="D30" s="40" t="s">
        <v>62</v>
      </c>
      <c r="E30">
        <v>6</v>
      </c>
      <c r="F30">
        <v>828</v>
      </c>
      <c r="G30">
        <v>958</v>
      </c>
      <c r="H30">
        <v>834</v>
      </c>
      <c r="I30">
        <v>1124</v>
      </c>
      <c r="J30">
        <v>1421</v>
      </c>
      <c r="K30">
        <v>1145</v>
      </c>
      <c r="L30">
        <v>951</v>
      </c>
      <c r="M30">
        <v>962</v>
      </c>
      <c r="N30">
        <v>993</v>
      </c>
      <c r="O30">
        <v>845</v>
      </c>
      <c r="P30">
        <v>622</v>
      </c>
      <c r="Q30">
        <v>693</v>
      </c>
      <c r="R30">
        <v>894</v>
      </c>
      <c r="S30">
        <f t="shared" si="0"/>
        <v>12270</v>
      </c>
    </row>
    <row r="31" spans="1:19" x14ac:dyDescent="0.25">
      <c r="A31" s="39" t="s">
        <v>119</v>
      </c>
      <c r="B31" s="40" t="s">
        <v>120</v>
      </c>
      <c r="C31" t="s">
        <v>61</v>
      </c>
      <c r="D31" s="40" t="s">
        <v>62</v>
      </c>
      <c r="E31">
        <v>10</v>
      </c>
      <c r="F31">
        <v>1511</v>
      </c>
      <c r="G31">
        <v>1428</v>
      </c>
      <c r="H31">
        <v>1531</v>
      </c>
      <c r="I31">
        <v>3697</v>
      </c>
      <c r="J31">
        <v>3301</v>
      </c>
      <c r="K31">
        <v>4841</v>
      </c>
      <c r="L31">
        <v>2147</v>
      </c>
      <c r="M31">
        <v>2252</v>
      </c>
      <c r="N31">
        <v>1976</v>
      </c>
      <c r="O31">
        <v>1484</v>
      </c>
      <c r="P31">
        <v>1040</v>
      </c>
      <c r="Q31">
        <v>1514</v>
      </c>
      <c r="R31">
        <v>1168</v>
      </c>
      <c r="S31">
        <f t="shared" si="0"/>
        <v>27890</v>
      </c>
    </row>
    <row r="32" spans="1:19" x14ac:dyDescent="0.25">
      <c r="A32" s="39" t="s">
        <v>121</v>
      </c>
      <c r="B32" s="40" t="s">
        <v>122</v>
      </c>
      <c r="C32" t="s">
        <v>61</v>
      </c>
      <c r="D32" s="40" t="s">
        <v>62</v>
      </c>
      <c r="E32">
        <v>10</v>
      </c>
      <c r="F32">
        <v>2376</v>
      </c>
      <c r="G32">
        <v>2271</v>
      </c>
      <c r="H32">
        <v>1607</v>
      </c>
      <c r="I32">
        <v>4657</v>
      </c>
      <c r="J32">
        <v>5299</v>
      </c>
      <c r="K32">
        <v>5851</v>
      </c>
      <c r="L32">
        <v>3733</v>
      </c>
      <c r="M32">
        <v>3895</v>
      </c>
      <c r="N32">
        <v>1815</v>
      </c>
      <c r="O32">
        <v>2539</v>
      </c>
      <c r="P32">
        <v>1605</v>
      </c>
      <c r="Q32">
        <v>2000</v>
      </c>
      <c r="R32">
        <v>1859</v>
      </c>
      <c r="S32">
        <f t="shared" si="0"/>
        <v>39507</v>
      </c>
    </row>
    <row r="33" spans="1:19" x14ac:dyDescent="0.25">
      <c r="A33" s="39" t="s">
        <v>123</v>
      </c>
      <c r="B33" s="40" t="s">
        <v>124</v>
      </c>
      <c r="C33" t="s">
        <v>61</v>
      </c>
      <c r="D33" s="40" t="s">
        <v>62</v>
      </c>
      <c r="E33">
        <v>10</v>
      </c>
      <c r="F33">
        <v>810</v>
      </c>
      <c r="G33">
        <v>1005</v>
      </c>
      <c r="H33">
        <v>924</v>
      </c>
      <c r="I33">
        <v>2577</v>
      </c>
      <c r="J33">
        <v>2392</v>
      </c>
      <c r="K33">
        <v>2545</v>
      </c>
      <c r="L33">
        <v>1893</v>
      </c>
      <c r="M33">
        <v>1600</v>
      </c>
      <c r="N33">
        <v>1244</v>
      </c>
      <c r="O33">
        <v>1033</v>
      </c>
      <c r="P33">
        <v>799</v>
      </c>
      <c r="Q33">
        <v>990</v>
      </c>
      <c r="R33">
        <v>1005</v>
      </c>
      <c r="S33">
        <f t="shared" si="0"/>
        <v>18817</v>
      </c>
    </row>
    <row r="34" spans="1:19" x14ac:dyDescent="0.25">
      <c r="A34" s="39" t="s">
        <v>125</v>
      </c>
      <c r="B34" s="40" t="s">
        <v>126</v>
      </c>
      <c r="C34" t="s">
        <v>61</v>
      </c>
      <c r="D34" s="40" t="s">
        <v>62</v>
      </c>
      <c r="E34">
        <v>10</v>
      </c>
      <c r="F34">
        <v>971</v>
      </c>
      <c r="G34">
        <v>957</v>
      </c>
      <c r="H34">
        <v>1256</v>
      </c>
      <c r="I34">
        <v>1957</v>
      </c>
      <c r="J34">
        <v>1997</v>
      </c>
      <c r="K34">
        <v>2534</v>
      </c>
      <c r="L34">
        <v>962</v>
      </c>
      <c r="M34">
        <v>1382</v>
      </c>
      <c r="N34">
        <v>1146</v>
      </c>
      <c r="O34">
        <v>1227</v>
      </c>
      <c r="P34">
        <v>768</v>
      </c>
      <c r="Q34">
        <v>826</v>
      </c>
      <c r="R34">
        <v>1249</v>
      </c>
      <c r="S34">
        <f t="shared" si="0"/>
        <v>17232</v>
      </c>
    </row>
    <row r="35" spans="1:19" x14ac:dyDescent="0.25">
      <c r="A35" s="39" t="s">
        <v>127</v>
      </c>
      <c r="B35" s="40" t="s">
        <v>128</v>
      </c>
      <c r="C35" t="s">
        <v>61</v>
      </c>
      <c r="D35" s="40" t="s">
        <v>62</v>
      </c>
      <c r="E35">
        <v>5</v>
      </c>
      <c r="F35">
        <v>804</v>
      </c>
      <c r="G35">
        <v>628</v>
      </c>
      <c r="H35">
        <v>533</v>
      </c>
      <c r="I35">
        <v>995</v>
      </c>
      <c r="J35">
        <v>797</v>
      </c>
      <c r="K35">
        <v>1295</v>
      </c>
      <c r="L35">
        <v>755</v>
      </c>
      <c r="M35">
        <v>985</v>
      </c>
      <c r="N35">
        <v>795</v>
      </c>
      <c r="O35">
        <v>890</v>
      </c>
      <c r="P35">
        <v>723</v>
      </c>
      <c r="Q35">
        <v>885</v>
      </c>
      <c r="R35">
        <v>849</v>
      </c>
      <c r="S35">
        <f t="shared" si="0"/>
        <v>10934</v>
      </c>
    </row>
    <row r="36" spans="1:19" x14ac:dyDescent="0.25">
      <c r="A36" s="39" t="s">
        <v>129</v>
      </c>
      <c r="B36" s="40" t="s">
        <v>130</v>
      </c>
      <c r="C36" t="s">
        <v>61</v>
      </c>
      <c r="D36" s="40" t="s">
        <v>62</v>
      </c>
      <c r="E36">
        <v>11</v>
      </c>
      <c r="F36">
        <v>858</v>
      </c>
      <c r="G36">
        <v>709</v>
      </c>
      <c r="H36">
        <v>555</v>
      </c>
      <c r="S36">
        <f t="shared" si="0"/>
        <v>2122</v>
      </c>
    </row>
    <row r="37" spans="1:19" x14ac:dyDescent="0.25">
      <c r="A37" s="39" t="s">
        <v>131</v>
      </c>
      <c r="B37" s="40" t="s">
        <v>132</v>
      </c>
      <c r="C37" t="s">
        <v>61</v>
      </c>
      <c r="D37" s="40" t="s">
        <v>62</v>
      </c>
      <c r="E37">
        <v>5</v>
      </c>
      <c r="F37">
        <v>1332</v>
      </c>
      <c r="G37">
        <v>963</v>
      </c>
      <c r="H37">
        <v>1199</v>
      </c>
      <c r="I37">
        <v>1804</v>
      </c>
      <c r="J37">
        <v>1259</v>
      </c>
      <c r="K37">
        <v>1595</v>
      </c>
      <c r="L37">
        <v>1041</v>
      </c>
      <c r="M37">
        <v>1466</v>
      </c>
      <c r="N37">
        <v>1248</v>
      </c>
      <c r="O37">
        <v>1244</v>
      </c>
      <c r="P37">
        <v>1045</v>
      </c>
      <c r="Q37">
        <v>1447</v>
      </c>
      <c r="R37">
        <v>1143</v>
      </c>
      <c r="S37">
        <f t="shared" si="0"/>
        <v>16786</v>
      </c>
    </row>
    <row r="38" spans="1:19" x14ac:dyDescent="0.25">
      <c r="A38" s="39" t="s">
        <v>133</v>
      </c>
      <c r="B38" s="40" t="s">
        <v>134</v>
      </c>
      <c r="C38" t="s">
        <v>61</v>
      </c>
      <c r="D38" s="40" t="s">
        <v>62</v>
      </c>
      <c r="E38">
        <v>5</v>
      </c>
      <c r="F38">
        <v>192</v>
      </c>
      <c r="G38">
        <v>198</v>
      </c>
      <c r="H38">
        <v>194</v>
      </c>
      <c r="I38">
        <v>195</v>
      </c>
      <c r="J38">
        <v>193</v>
      </c>
      <c r="K38">
        <v>189</v>
      </c>
      <c r="L38">
        <v>192</v>
      </c>
      <c r="M38">
        <v>195</v>
      </c>
      <c r="N38">
        <v>190</v>
      </c>
      <c r="O38">
        <v>187</v>
      </c>
      <c r="P38">
        <v>186</v>
      </c>
      <c r="Q38">
        <v>188</v>
      </c>
      <c r="R38">
        <v>225</v>
      </c>
      <c r="S38">
        <f t="shared" si="0"/>
        <v>2524</v>
      </c>
    </row>
    <row r="39" spans="1:19" x14ac:dyDescent="0.25">
      <c r="A39" s="39" t="s">
        <v>135</v>
      </c>
      <c r="B39" s="40" t="s">
        <v>136</v>
      </c>
      <c r="C39" t="s">
        <v>61</v>
      </c>
      <c r="D39" s="40" t="s">
        <v>62</v>
      </c>
      <c r="E39">
        <v>5</v>
      </c>
      <c r="F39">
        <v>1401</v>
      </c>
      <c r="G39">
        <v>1389</v>
      </c>
      <c r="H39">
        <v>1097</v>
      </c>
      <c r="I39">
        <v>1743</v>
      </c>
      <c r="J39">
        <v>1582</v>
      </c>
      <c r="K39">
        <v>1614</v>
      </c>
      <c r="L39">
        <v>1598</v>
      </c>
      <c r="M39">
        <v>1612</v>
      </c>
      <c r="N39">
        <v>1082</v>
      </c>
      <c r="O39">
        <v>1126</v>
      </c>
      <c r="P39">
        <v>1093</v>
      </c>
      <c r="Q39">
        <v>1089</v>
      </c>
      <c r="R39">
        <v>1417</v>
      </c>
      <c r="S39">
        <f t="shared" si="0"/>
        <v>17843</v>
      </c>
    </row>
    <row r="40" spans="1:19" x14ac:dyDescent="0.25">
      <c r="A40" s="39" t="s">
        <v>137</v>
      </c>
      <c r="B40" s="40" t="s">
        <v>138</v>
      </c>
      <c r="C40" t="s">
        <v>61</v>
      </c>
      <c r="D40" s="40" t="s">
        <v>62</v>
      </c>
      <c r="E40">
        <v>5</v>
      </c>
      <c r="F40">
        <v>1045</v>
      </c>
      <c r="G40">
        <v>1248</v>
      </c>
      <c r="H40">
        <v>881</v>
      </c>
      <c r="I40">
        <v>1772</v>
      </c>
      <c r="J40">
        <v>1452</v>
      </c>
      <c r="K40">
        <v>1542</v>
      </c>
      <c r="L40">
        <v>1427</v>
      </c>
      <c r="M40">
        <v>1329</v>
      </c>
      <c r="N40">
        <v>1229</v>
      </c>
      <c r="O40">
        <v>1376</v>
      </c>
      <c r="P40">
        <v>1131</v>
      </c>
      <c r="Q40">
        <v>1113</v>
      </c>
      <c r="R40">
        <v>1420</v>
      </c>
      <c r="S40">
        <f t="shared" si="0"/>
        <v>16965</v>
      </c>
    </row>
    <row r="41" spans="1:19" x14ac:dyDescent="0.25">
      <c r="A41" s="39" t="s">
        <v>139</v>
      </c>
      <c r="B41" s="40" t="s">
        <v>140</v>
      </c>
      <c r="C41" t="s">
        <v>61</v>
      </c>
      <c r="D41" s="40" t="s">
        <v>62</v>
      </c>
      <c r="E41">
        <v>4.5</v>
      </c>
      <c r="F41">
        <v>475</v>
      </c>
      <c r="G41">
        <v>415</v>
      </c>
      <c r="H41">
        <v>333</v>
      </c>
      <c r="I41">
        <v>532</v>
      </c>
      <c r="J41">
        <v>482</v>
      </c>
      <c r="K41">
        <v>474</v>
      </c>
      <c r="L41">
        <v>386</v>
      </c>
      <c r="M41">
        <v>440</v>
      </c>
      <c r="N41">
        <v>427</v>
      </c>
      <c r="O41">
        <v>386</v>
      </c>
      <c r="P41">
        <v>430</v>
      </c>
      <c r="Q41">
        <v>429</v>
      </c>
      <c r="R41">
        <v>460</v>
      </c>
      <c r="S41">
        <f t="shared" si="0"/>
        <v>5669</v>
      </c>
    </row>
    <row r="42" spans="1:19" x14ac:dyDescent="0.25">
      <c r="A42" s="39" t="s">
        <v>141</v>
      </c>
      <c r="B42" s="40" t="s">
        <v>142</v>
      </c>
      <c r="C42" t="s">
        <v>61</v>
      </c>
      <c r="D42" s="40" t="s">
        <v>62</v>
      </c>
      <c r="E42">
        <v>5</v>
      </c>
      <c r="F42">
        <v>795</v>
      </c>
      <c r="G42">
        <v>789</v>
      </c>
      <c r="H42">
        <v>783</v>
      </c>
      <c r="I42">
        <v>884</v>
      </c>
      <c r="J42">
        <v>771</v>
      </c>
      <c r="K42">
        <v>579</v>
      </c>
      <c r="L42">
        <v>432</v>
      </c>
      <c r="M42">
        <v>481</v>
      </c>
      <c r="N42">
        <v>388</v>
      </c>
      <c r="O42">
        <v>604</v>
      </c>
      <c r="P42">
        <v>493</v>
      </c>
      <c r="Q42">
        <v>490</v>
      </c>
      <c r="R42">
        <v>595</v>
      </c>
      <c r="S42">
        <f t="shared" si="0"/>
        <v>8084</v>
      </c>
    </row>
    <row r="43" spans="1:19" x14ac:dyDescent="0.25">
      <c r="A43" s="39" t="s">
        <v>143</v>
      </c>
      <c r="B43" s="40" t="s">
        <v>144</v>
      </c>
      <c r="C43" t="s">
        <v>61</v>
      </c>
      <c r="D43" s="40" t="s">
        <v>62</v>
      </c>
      <c r="E43">
        <v>10</v>
      </c>
      <c r="F43">
        <v>768</v>
      </c>
      <c r="G43">
        <v>765</v>
      </c>
      <c r="H43">
        <v>798</v>
      </c>
      <c r="I43">
        <v>810</v>
      </c>
      <c r="J43">
        <v>814</v>
      </c>
      <c r="K43">
        <v>1015</v>
      </c>
      <c r="L43">
        <v>607</v>
      </c>
      <c r="M43">
        <v>920</v>
      </c>
      <c r="N43">
        <v>713</v>
      </c>
      <c r="O43">
        <v>854</v>
      </c>
      <c r="P43">
        <v>822</v>
      </c>
      <c r="Q43">
        <v>807</v>
      </c>
      <c r="R43">
        <v>1020</v>
      </c>
      <c r="S43">
        <f t="shared" si="0"/>
        <v>10713</v>
      </c>
    </row>
    <row r="44" spans="1:19" x14ac:dyDescent="0.25">
      <c r="A44" s="39" t="s">
        <v>145</v>
      </c>
      <c r="B44" s="40" t="s">
        <v>146</v>
      </c>
      <c r="C44" t="s">
        <v>61</v>
      </c>
      <c r="D44" s="40" t="s">
        <v>62</v>
      </c>
      <c r="E44">
        <v>8</v>
      </c>
      <c r="F44">
        <v>2030</v>
      </c>
      <c r="G44">
        <v>2028</v>
      </c>
      <c r="H44">
        <v>2215</v>
      </c>
      <c r="I44">
        <v>2557</v>
      </c>
      <c r="J44">
        <v>2632</v>
      </c>
      <c r="K44">
        <v>2458</v>
      </c>
      <c r="L44">
        <v>2323</v>
      </c>
      <c r="M44">
        <v>2357</v>
      </c>
      <c r="N44">
        <v>2178</v>
      </c>
      <c r="O44">
        <v>2048</v>
      </c>
      <c r="P44">
        <v>1749</v>
      </c>
      <c r="Q44">
        <v>1854</v>
      </c>
      <c r="R44">
        <v>2346</v>
      </c>
      <c r="S44">
        <f t="shared" si="0"/>
        <v>28775</v>
      </c>
    </row>
    <row r="45" spans="1:19" x14ac:dyDescent="0.25">
      <c r="A45" s="39" t="s">
        <v>147</v>
      </c>
      <c r="B45" s="40" t="s">
        <v>148</v>
      </c>
      <c r="C45" t="s">
        <v>61</v>
      </c>
      <c r="D45" s="40" t="s">
        <v>62</v>
      </c>
      <c r="E45">
        <v>10</v>
      </c>
      <c r="F45">
        <v>763</v>
      </c>
      <c r="G45">
        <v>795</v>
      </c>
      <c r="H45">
        <v>676</v>
      </c>
      <c r="I45">
        <v>1099</v>
      </c>
      <c r="J45">
        <v>1400</v>
      </c>
      <c r="K45">
        <v>1239</v>
      </c>
      <c r="L45">
        <v>1007</v>
      </c>
      <c r="M45">
        <v>992</v>
      </c>
      <c r="N45">
        <v>808</v>
      </c>
      <c r="O45">
        <v>894</v>
      </c>
      <c r="P45">
        <v>891</v>
      </c>
      <c r="Q45">
        <v>942</v>
      </c>
      <c r="R45">
        <v>888</v>
      </c>
      <c r="S45">
        <f t="shared" si="0"/>
        <v>12394</v>
      </c>
    </row>
    <row r="46" spans="1:19" x14ac:dyDescent="0.25">
      <c r="A46" s="39" t="s">
        <v>149</v>
      </c>
      <c r="B46" s="40" t="s">
        <v>150</v>
      </c>
      <c r="C46" t="s">
        <v>61</v>
      </c>
      <c r="D46" s="40" t="s">
        <v>62</v>
      </c>
      <c r="E46">
        <v>10</v>
      </c>
      <c r="F46">
        <v>881</v>
      </c>
      <c r="G46">
        <v>1280</v>
      </c>
      <c r="H46">
        <v>1195</v>
      </c>
      <c r="I46">
        <v>1420</v>
      </c>
      <c r="J46">
        <v>2274</v>
      </c>
      <c r="K46">
        <v>2092</v>
      </c>
      <c r="L46">
        <v>1681</v>
      </c>
      <c r="M46">
        <v>1586</v>
      </c>
      <c r="N46">
        <v>1302</v>
      </c>
      <c r="O46">
        <v>1193</v>
      </c>
      <c r="P46">
        <v>813</v>
      </c>
      <c r="Q46">
        <v>997</v>
      </c>
      <c r="R46">
        <v>1193</v>
      </c>
      <c r="S46">
        <f t="shared" si="0"/>
        <v>17907</v>
      </c>
    </row>
    <row r="47" spans="1:19" x14ac:dyDescent="0.25">
      <c r="A47" s="39" t="s">
        <v>151</v>
      </c>
      <c r="B47" s="40" t="s">
        <v>152</v>
      </c>
      <c r="C47" t="s">
        <v>61</v>
      </c>
      <c r="D47" s="40" t="s">
        <v>62</v>
      </c>
      <c r="E47">
        <v>10.3</v>
      </c>
      <c r="F47">
        <v>5827</v>
      </c>
      <c r="G47">
        <v>5489</v>
      </c>
      <c r="H47">
        <v>4336</v>
      </c>
      <c r="I47">
        <v>6558</v>
      </c>
      <c r="J47">
        <v>5006</v>
      </c>
      <c r="K47">
        <v>5983</v>
      </c>
      <c r="L47">
        <v>5216</v>
      </c>
      <c r="M47">
        <v>5165</v>
      </c>
      <c r="N47">
        <v>6157</v>
      </c>
      <c r="O47">
        <v>5160</v>
      </c>
      <c r="P47">
        <v>5351</v>
      </c>
      <c r="Q47">
        <v>6164</v>
      </c>
      <c r="R47">
        <v>5076</v>
      </c>
      <c r="S47">
        <f t="shared" si="0"/>
        <v>71488</v>
      </c>
    </row>
    <row r="48" spans="1:19" x14ac:dyDescent="0.25">
      <c r="A48" s="39" t="s">
        <v>153</v>
      </c>
      <c r="B48" s="40" t="s">
        <v>154</v>
      </c>
      <c r="C48" t="s">
        <v>61</v>
      </c>
      <c r="D48" s="40" t="s">
        <v>62</v>
      </c>
      <c r="E48">
        <v>10</v>
      </c>
      <c r="F48">
        <v>693</v>
      </c>
      <c r="G48">
        <v>605</v>
      </c>
      <c r="H48">
        <v>897</v>
      </c>
      <c r="I48">
        <v>794</v>
      </c>
      <c r="J48">
        <v>1103</v>
      </c>
      <c r="K48">
        <v>1146</v>
      </c>
      <c r="L48">
        <v>886</v>
      </c>
      <c r="M48">
        <v>1155</v>
      </c>
      <c r="N48">
        <v>704</v>
      </c>
      <c r="O48">
        <v>829</v>
      </c>
      <c r="P48">
        <v>893</v>
      </c>
      <c r="Q48">
        <v>1098</v>
      </c>
      <c r="R48">
        <v>812</v>
      </c>
      <c r="S48">
        <f t="shared" si="0"/>
        <v>11615</v>
      </c>
    </row>
    <row r="49" spans="1:19" x14ac:dyDescent="0.25">
      <c r="A49" s="39" t="s">
        <v>155</v>
      </c>
      <c r="B49" s="40" t="s">
        <v>156</v>
      </c>
      <c r="C49" t="s">
        <v>61</v>
      </c>
      <c r="D49" s="40" t="s">
        <v>62</v>
      </c>
      <c r="E49">
        <v>11.5</v>
      </c>
      <c r="F49">
        <v>1262</v>
      </c>
      <c r="G49">
        <v>1256</v>
      </c>
      <c r="H49">
        <v>1472</v>
      </c>
      <c r="I49">
        <v>2263</v>
      </c>
      <c r="J49">
        <v>2539</v>
      </c>
      <c r="K49">
        <v>3562</v>
      </c>
      <c r="L49">
        <v>953</v>
      </c>
      <c r="M49">
        <v>2458</v>
      </c>
      <c r="N49">
        <v>1127</v>
      </c>
      <c r="O49">
        <v>1882</v>
      </c>
      <c r="P49">
        <v>755</v>
      </c>
      <c r="Q49">
        <v>1596</v>
      </c>
      <c r="R49">
        <v>1160</v>
      </c>
      <c r="S49">
        <f t="shared" si="0"/>
        <v>22285</v>
      </c>
    </row>
    <row r="50" spans="1:19" x14ac:dyDescent="0.25">
      <c r="A50" s="39" t="s">
        <v>157</v>
      </c>
      <c r="B50" s="40" t="s">
        <v>158</v>
      </c>
      <c r="C50" t="s">
        <v>61</v>
      </c>
      <c r="D50" s="40" t="s">
        <v>62</v>
      </c>
      <c r="E50">
        <v>10</v>
      </c>
      <c r="F50">
        <v>1075</v>
      </c>
      <c r="G50">
        <v>791</v>
      </c>
      <c r="H50">
        <v>684</v>
      </c>
      <c r="I50">
        <v>1283</v>
      </c>
      <c r="J50">
        <v>1183</v>
      </c>
      <c r="K50">
        <v>1180</v>
      </c>
      <c r="L50">
        <v>805</v>
      </c>
      <c r="M50">
        <v>1301</v>
      </c>
      <c r="N50">
        <v>883</v>
      </c>
      <c r="O50">
        <v>793</v>
      </c>
      <c r="P50">
        <v>681</v>
      </c>
      <c r="Q50">
        <v>881</v>
      </c>
      <c r="R50">
        <v>980</v>
      </c>
      <c r="S50">
        <f t="shared" si="0"/>
        <v>12520</v>
      </c>
    </row>
    <row r="51" spans="1:19" x14ac:dyDescent="0.25">
      <c r="A51" s="39" t="s">
        <v>159</v>
      </c>
      <c r="B51" s="40" t="s">
        <v>160</v>
      </c>
      <c r="C51" t="s">
        <v>61</v>
      </c>
      <c r="D51" s="40" t="s">
        <v>62</v>
      </c>
      <c r="E51">
        <v>10</v>
      </c>
      <c r="F51">
        <v>1183</v>
      </c>
      <c r="G51">
        <v>1076</v>
      </c>
      <c r="H51">
        <v>1078</v>
      </c>
      <c r="I51">
        <v>1364</v>
      </c>
      <c r="J51">
        <v>1227</v>
      </c>
      <c r="K51">
        <v>1393</v>
      </c>
      <c r="L51">
        <v>1087</v>
      </c>
      <c r="M51">
        <v>1287</v>
      </c>
      <c r="N51">
        <v>1216</v>
      </c>
      <c r="O51">
        <v>1318</v>
      </c>
      <c r="P51">
        <v>1106</v>
      </c>
      <c r="Q51">
        <v>1276</v>
      </c>
      <c r="R51">
        <v>1267</v>
      </c>
      <c r="S51">
        <f t="shared" si="0"/>
        <v>15878</v>
      </c>
    </row>
    <row r="52" spans="1:19" x14ac:dyDescent="0.25">
      <c r="A52" s="39" t="s">
        <v>161</v>
      </c>
      <c r="B52" s="40" t="s">
        <v>162</v>
      </c>
      <c r="C52" t="s">
        <v>67</v>
      </c>
      <c r="D52" s="40" t="s">
        <v>68</v>
      </c>
      <c r="E52">
        <v>10</v>
      </c>
      <c r="F52">
        <v>713</v>
      </c>
      <c r="G52">
        <v>595</v>
      </c>
      <c r="H52">
        <v>505</v>
      </c>
      <c r="S52">
        <f t="shared" si="0"/>
        <v>1813</v>
      </c>
    </row>
    <row r="53" spans="1:19" x14ac:dyDescent="0.25">
      <c r="A53" s="39" t="s">
        <v>163</v>
      </c>
      <c r="B53" s="40" t="s">
        <v>164</v>
      </c>
      <c r="C53" t="s">
        <v>67</v>
      </c>
      <c r="D53" s="40" t="s">
        <v>68</v>
      </c>
      <c r="E53">
        <v>10</v>
      </c>
      <c r="F53">
        <v>394</v>
      </c>
      <c r="G53">
        <v>637</v>
      </c>
      <c r="H53">
        <v>328</v>
      </c>
      <c r="S53">
        <f t="shared" si="0"/>
        <v>1359</v>
      </c>
    </row>
    <row r="54" spans="1:19" x14ac:dyDescent="0.25">
      <c r="A54" s="39" t="s">
        <v>165</v>
      </c>
      <c r="B54" s="40" t="s">
        <v>166</v>
      </c>
      <c r="C54" t="s">
        <v>67</v>
      </c>
      <c r="D54" s="40" t="s">
        <v>68</v>
      </c>
      <c r="E54">
        <v>10</v>
      </c>
      <c r="F54">
        <v>95</v>
      </c>
      <c r="G54">
        <v>107</v>
      </c>
      <c r="H54">
        <v>78</v>
      </c>
      <c r="S54">
        <f t="shared" si="0"/>
        <v>280</v>
      </c>
    </row>
    <row r="55" spans="1:19" x14ac:dyDescent="0.25">
      <c r="A55" s="39" t="s">
        <v>167</v>
      </c>
      <c r="B55" s="40" t="s">
        <v>168</v>
      </c>
      <c r="C55" t="s">
        <v>67</v>
      </c>
      <c r="D55" s="40" t="s">
        <v>68</v>
      </c>
      <c r="E55">
        <v>10</v>
      </c>
      <c r="F55">
        <v>219</v>
      </c>
      <c r="G55">
        <v>247</v>
      </c>
      <c r="H55">
        <v>211</v>
      </c>
      <c r="S55">
        <f t="shared" si="0"/>
        <v>677</v>
      </c>
    </row>
    <row r="56" spans="1:19" x14ac:dyDescent="0.25">
      <c r="A56" s="39" t="s">
        <v>169</v>
      </c>
      <c r="B56" s="40" t="s">
        <v>170</v>
      </c>
      <c r="C56" t="s">
        <v>67</v>
      </c>
      <c r="D56" s="40" t="s">
        <v>68</v>
      </c>
      <c r="E56">
        <v>3</v>
      </c>
      <c r="L56">
        <v>653</v>
      </c>
      <c r="M56">
        <v>1756</v>
      </c>
      <c r="N56">
        <v>543</v>
      </c>
      <c r="P56">
        <v>1557</v>
      </c>
      <c r="Q56">
        <v>197</v>
      </c>
      <c r="R56">
        <v>1495</v>
      </c>
      <c r="S56">
        <f t="shared" si="0"/>
        <v>6201</v>
      </c>
    </row>
    <row r="57" spans="1:19" x14ac:dyDescent="0.25">
      <c r="A57" s="39" t="s">
        <v>171</v>
      </c>
      <c r="B57" s="40" t="s">
        <v>172</v>
      </c>
      <c r="C57" t="s">
        <v>173</v>
      </c>
      <c r="D57" s="40" t="s">
        <v>174</v>
      </c>
      <c r="E57">
        <v>6.5</v>
      </c>
      <c r="F57">
        <v>1640</v>
      </c>
      <c r="G57">
        <v>753</v>
      </c>
      <c r="O57">
        <v>24136</v>
      </c>
      <c r="Q57">
        <v>9424</v>
      </c>
      <c r="S57">
        <f t="shared" si="0"/>
        <v>35953</v>
      </c>
    </row>
    <row r="58" spans="1:19" x14ac:dyDescent="0.25">
      <c r="A58" s="39" t="s">
        <v>175</v>
      </c>
      <c r="B58" s="40" t="s">
        <v>176</v>
      </c>
      <c r="C58" t="s">
        <v>173</v>
      </c>
      <c r="D58" s="40" t="s">
        <v>174</v>
      </c>
      <c r="E58">
        <v>7.5</v>
      </c>
      <c r="F58">
        <v>8826</v>
      </c>
      <c r="G58">
        <v>7461</v>
      </c>
      <c r="I58">
        <v>4396</v>
      </c>
      <c r="J58">
        <v>3686</v>
      </c>
      <c r="K58">
        <v>3680</v>
      </c>
      <c r="L58">
        <v>14010</v>
      </c>
      <c r="N58">
        <v>3717</v>
      </c>
      <c r="O58">
        <v>8164</v>
      </c>
      <c r="P58">
        <v>8888</v>
      </c>
      <c r="Q58">
        <v>7843</v>
      </c>
      <c r="R58">
        <v>9115</v>
      </c>
      <c r="S58">
        <f t="shared" si="0"/>
        <v>79786</v>
      </c>
    </row>
    <row r="59" spans="1:19" x14ac:dyDescent="0.25">
      <c r="A59" s="39" t="s">
        <v>177</v>
      </c>
      <c r="B59" s="40" t="s">
        <v>178</v>
      </c>
      <c r="C59" t="s">
        <v>173</v>
      </c>
      <c r="D59" s="40" t="s">
        <v>174</v>
      </c>
      <c r="E59">
        <v>12</v>
      </c>
      <c r="F59">
        <v>10512</v>
      </c>
      <c r="G59">
        <v>6137</v>
      </c>
      <c r="I59">
        <v>2348</v>
      </c>
      <c r="J59">
        <v>4633</v>
      </c>
      <c r="K59">
        <v>3803</v>
      </c>
      <c r="L59">
        <v>6633</v>
      </c>
      <c r="M59">
        <v>4239</v>
      </c>
      <c r="N59">
        <v>6622</v>
      </c>
      <c r="O59">
        <v>9379</v>
      </c>
      <c r="P59">
        <v>5245</v>
      </c>
      <c r="Q59">
        <v>8538</v>
      </c>
      <c r="R59">
        <v>18894</v>
      </c>
      <c r="S59">
        <f t="shared" si="0"/>
        <v>86983</v>
      </c>
    </row>
    <row r="60" spans="1:19" x14ac:dyDescent="0.25">
      <c r="A60" s="39" t="s">
        <v>179</v>
      </c>
      <c r="B60" s="40" t="s">
        <v>180</v>
      </c>
      <c r="C60" t="s">
        <v>173</v>
      </c>
      <c r="D60" s="40" t="s">
        <v>174</v>
      </c>
      <c r="E60">
        <v>24</v>
      </c>
      <c r="F60">
        <v>3320</v>
      </c>
      <c r="G60">
        <v>1685</v>
      </c>
      <c r="H60">
        <v>2387</v>
      </c>
      <c r="J60">
        <v>1344</v>
      </c>
      <c r="K60">
        <v>2360</v>
      </c>
      <c r="M60">
        <v>2357</v>
      </c>
      <c r="N60">
        <v>3058</v>
      </c>
      <c r="S60">
        <f t="shared" si="0"/>
        <v>16511</v>
      </c>
    </row>
    <row r="61" spans="1:19" x14ac:dyDescent="0.25">
      <c r="A61" s="39" t="s">
        <v>181</v>
      </c>
      <c r="B61" s="40" t="s">
        <v>182</v>
      </c>
      <c r="C61" t="s">
        <v>173</v>
      </c>
      <c r="D61" s="40" t="s">
        <v>174</v>
      </c>
      <c r="E61">
        <v>7.5</v>
      </c>
      <c r="H61">
        <v>6164</v>
      </c>
      <c r="I61">
        <v>3191</v>
      </c>
      <c r="J61">
        <v>5999</v>
      </c>
      <c r="K61">
        <v>4585</v>
      </c>
      <c r="M61">
        <v>6194</v>
      </c>
      <c r="N61">
        <v>4596</v>
      </c>
      <c r="P61">
        <v>7930</v>
      </c>
      <c r="Q61">
        <v>6887</v>
      </c>
      <c r="R61">
        <v>10760</v>
      </c>
      <c r="S61">
        <f t="shared" ref="S61:S75" si="1">SUM(F61:R61)</f>
        <v>56306</v>
      </c>
    </row>
    <row r="62" spans="1:19" x14ac:dyDescent="0.25">
      <c r="A62" s="39" t="s">
        <v>183</v>
      </c>
      <c r="B62" s="40" t="s">
        <v>184</v>
      </c>
      <c r="C62" t="s">
        <v>173</v>
      </c>
      <c r="D62" s="40" t="s">
        <v>174</v>
      </c>
      <c r="E62">
        <v>12</v>
      </c>
      <c r="F62">
        <v>9660</v>
      </c>
      <c r="G62">
        <v>4868</v>
      </c>
      <c r="I62">
        <v>2938</v>
      </c>
      <c r="J62">
        <v>2878</v>
      </c>
      <c r="K62">
        <v>3830</v>
      </c>
      <c r="L62">
        <v>4341</v>
      </c>
      <c r="M62">
        <v>4808</v>
      </c>
      <c r="N62">
        <v>5781</v>
      </c>
      <c r="O62">
        <v>7729</v>
      </c>
      <c r="P62">
        <v>10042</v>
      </c>
      <c r="Q62">
        <v>11580</v>
      </c>
      <c r="R62">
        <v>9575</v>
      </c>
      <c r="S62">
        <f t="shared" si="1"/>
        <v>78030</v>
      </c>
    </row>
    <row r="63" spans="1:19" x14ac:dyDescent="0.25">
      <c r="A63" s="39" t="s">
        <v>185</v>
      </c>
      <c r="B63" s="40" t="s">
        <v>186</v>
      </c>
      <c r="C63" t="s">
        <v>173</v>
      </c>
      <c r="D63" s="40" t="s">
        <v>174</v>
      </c>
      <c r="E63">
        <v>7.5</v>
      </c>
      <c r="G63">
        <v>9137</v>
      </c>
      <c r="H63">
        <v>4801</v>
      </c>
      <c r="I63">
        <v>-149</v>
      </c>
      <c r="K63">
        <v>6152</v>
      </c>
      <c r="L63">
        <v>5642</v>
      </c>
      <c r="N63">
        <v>7274</v>
      </c>
      <c r="O63">
        <v>8164</v>
      </c>
      <c r="P63">
        <v>7596</v>
      </c>
      <c r="R63">
        <v>17844</v>
      </c>
      <c r="S63">
        <f t="shared" si="1"/>
        <v>66461</v>
      </c>
    </row>
    <row r="64" spans="1:19" x14ac:dyDescent="0.25">
      <c r="A64" s="39" t="s">
        <v>187</v>
      </c>
      <c r="B64" s="40" t="s">
        <v>188</v>
      </c>
      <c r="C64" t="s">
        <v>173</v>
      </c>
      <c r="D64" s="40" t="s">
        <v>174</v>
      </c>
      <c r="E64">
        <v>12</v>
      </c>
      <c r="G64">
        <v>11254</v>
      </c>
      <c r="J64">
        <v>6514</v>
      </c>
      <c r="K64">
        <v>2801</v>
      </c>
      <c r="L64">
        <v>13073</v>
      </c>
      <c r="M64">
        <v>80</v>
      </c>
      <c r="N64">
        <v>7682</v>
      </c>
      <c r="O64">
        <v>9416</v>
      </c>
      <c r="P64">
        <v>15876</v>
      </c>
      <c r="Q64">
        <v>8980</v>
      </c>
      <c r="R64">
        <v>14573</v>
      </c>
      <c r="S64">
        <f t="shared" si="1"/>
        <v>90249</v>
      </c>
    </row>
    <row r="65" spans="1:19" x14ac:dyDescent="0.25">
      <c r="A65" s="39" t="s">
        <v>189</v>
      </c>
      <c r="B65" s="40" t="s">
        <v>190</v>
      </c>
      <c r="C65" t="s">
        <v>173</v>
      </c>
      <c r="D65" s="40" t="s">
        <v>174</v>
      </c>
      <c r="E65">
        <v>7.5</v>
      </c>
      <c r="M65">
        <v>1200</v>
      </c>
      <c r="N65">
        <v>3303</v>
      </c>
      <c r="O65">
        <v>4527</v>
      </c>
      <c r="P65">
        <v>7641</v>
      </c>
      <c r="Q65">
        <v>3007</v>
      </c>
      <c r="R65">
        <v>4508</v>
      </c>
      <c r="S65">
        <f t="shared" si="1"/>
        <v>24186</v>
      </c>
    </row>
    <row r="66" spans="1:19" x14ac:dyDescent="0.25">
      <c r="A66" s="39" t="s">
        <v>191</v>
      </c>
      <c r="B66" s="40" t="s">
        <v>192</v>
      </c>
      <c r="C66" t="s">
        <v>173</v>
      </c>
      <c r="D66" s="40" t="s">
        <v>174</v>
      </c>
      <c r="E66">
        <v>12</v>
      </c>
      <c r="F66">
        <v>892</v>
      </c>
      <c r="G66">
        <v>9545</v>
      </c>
      <c r="J66">
        <v>2839</v>
      </c>
      <c r="K66">
        <v>6159</v>
      </c>
      <c r="L66">
        <v>6670</v>
      </c>
      <c r="N66">
        <v>4792</v>
      </c>
      <c r="O66">
        <v>8501</v>
      </c>
      <c r="P66">
        <v>11404</v>
      </c>
      <c r="Q66">
        <v>7712</v>
      </c>
      <c r="R66">
        <v>6541</v>
      </c>
      <c r="S66">
        <f t="shared" si="1"/>
        <v>65055</v>
      </c>
    </row>
    <row r="67" spans="1:19" x14ac:dyDescent="0.25">
      <c r="A67" s="39" t="s">
        <v>193</v>
      </c>
      <c r="B67" s="40" t="s">
        <v>194</v>
      </c>
      <c r="C67" t="s">
        <v>173</v>
      </c>
      <c r="D67" s="40" t="s">
        <v>174</v>
      </c>
      <c r="E67">
        <v>24</v>
      </c>
      <c r="F67">
        <v>2837</v>
      </c>
      <c r="G67">
        <v>994</v>
      </c>
      <c r="H67">
        <v>2384</v>
      </c>
      <c r="J67">
        <v>883</v>
      </c>
      <c r="S67">
        <f t="shared" si="1"/>
        <v>7098</v>
      </c>
    </row>
    <row r="68" spans="1:19" x14ac:dyDescent="0.25">
      <c r="A68" s="39" t="s">
        <v>195</v>
      </c>
      <c r="B68" s="40" t="s">
        <v>196</v>
      </c>
      <c r="C68" t="s">
        <v>173</v>
      </c>
      <c r="D68" s="40" t="s">
        <v>174</v>
      </c>
      <c r="E68">
        <v>24</v>
      </c>
      <c r="F68">
        <v>272</v>
      </c>
      <c r="G68">
        <v>313</v>
      </c>
      <c r="H68">
        <v>177</v>
      </c>
      <c r="I68">
        <v>191</v>
      </c>
      <c r="J68">
        <v>186</v>
      </c>
      <c r="K68">
        <v>177</v>
      </c>
      <c r="L68">
        <v>237</v>
      </c>
      <c r="M68">
        <v>221</v>
      </c>
      <c r="O68">
        <v>221</v>
      </c>
      <c r="P68">
        <v>549</v>
      </c>
      <c r="S68">
        <f t="shared" si="1"/>
        <v>2544</v>
      </c>
    </row>
    <row r="69" spans="1:19" x14ac:dyDescent="0.25">
      <c r="A69" s="39" t="s">
        <v>197</v>
      </c>
      <c r="B69" s="40" t="s">
        <v>198</v>
      </c>
      <c r="C69" t="s">
        <v>173</v>
      </c>
      <c r="D69" s="40" t="s">
        <v>174</v>
      </c>
      <c r="E69">
        <v>24</v>
      </c>
      <c r="F69">
        <v>1179</v>
      </c>
      <c r="G69">
        <v>1164</v>
      </c>
      <c r="I69">
        <v>2345</v>
      </c>
      <c r="J69">
        <v>189</v>
      </c>
      <c r="K69">
        <v>1180</v>
      </c>
      <c r="L69">
        <v>2309</v>
      </c>
      <c r="N69">
        <v>3273</v>
      </c>
      <c r="S69">
        <f t="shared" si="1"/>
        <v>11639</v>
      </c>
    </row>
    <row r="70" spans="1:19" x14ac:dyDescent="0.25">
      <c r="A70" s="39" t="s">
        <v>199</v>
      </c>
      <c r="B70" s="40" t="s">
        <v>200</v>
      </c>
      <c r="C70" t="s">
        <v>173</v>
      </c>
      <c r="D70" s="40" t="s">
        <v>174</v>
      </c>
      <c r="E70">
        <v>12</v>
      </c>
      <c r="F70">
        <v>5681</v>
      </c>
      <c r="H70">
        <v>3084</v>
      </c>
      <c r="J70">
        <v>5422</v>
      </c>
      <c r="K70">
        <v>5651</v>
      </c>
      <c r="L70">
        <v>5725</v>
      </c>
      <c r="O70">
        <v>11278</v>
      </c>
      <c r="P70">
        <v>80</v>
      </c>
      <c r="Q70">
        <v>7555</v>
      </c>
      <c r="R70">
        <v>14830</v>
      </c>
      <c r="S70">
        <f t="shared" si="1"/>
        <v>59306</v>
      </c>
    </row>
    <row r="71" spans="1:19" x14ac:dyDescent="0.25">
      <c r="A71" s="39" t="s">
        <v>201</v>
      </c>
      <c r="B71" s="40" t="s">
        <v>202</v>
      </c>
      <c r="C71" t="s">
        <v>173</v>
      </c>
      <c r="D71" s="40" t="s">
        <v>174</v>
      </c>
      <c r="E71">
        <v>24</v>
      </c>
      <c r="F71">
        <v>1758</v>
      </c>
      <c r="G71">
        <v>1126</v>
      </c>
      <c r="I71">
        <v>1990</v>
      </c>
      <c r="J71">
        <v>1098</v>
      </c>
      <c r="S71">
        <f t="shared" si="1"/>
        <v>5972</v>
      </c>
    </row>
    <row r="72" spans="1:19" x14ac:dyDescent="0.25">
      <c r="A72" s="39" t="s">
        <v>203</v>
      </c>
      <c r="B72" s="40" t="s">
        <v>204</v>
      </c>
      <c r="C72" t="s">
        <v>173</v>
      </c>
      <c r="D72" s="40" t="s">
        <v>174</v>
      </c>
      <c r="E72">
        <v>30</v>
      </c>
      <c r="F72">
        <v>5095</v>
      </c>
      <c r="N72">
        <v>6720</v>
      </c>
      <c r="O72">
        <v>6720</v>
      </c>
      <c r="P72">
        <v>6720</v>
      </c>
      <c r="Q72">
        <v>7840</v>
      </c>
      <c r="R72">
        <v>7841</v>
      </c>
      <c r="S72">
        <f t="shared" si="1"/>
        <v>40936</v>
      </c>
    </row>
    <row r="73" spans="1:19" x14ac:dyDescent="0.25">
      <c r="A73" s="39" t="s">
        <v>205</v>
      </c>
      <c r="B73" s="40" t="s">
        <v>206</v>
      </c>
      <c r="C73" t="s">
        <v>173</v>
      </c>
      <c r="D73" s="40" t="s">
        <v>174</v>
      </c>
      <c r="E73">
        <v>24</v>
      </c>
      <c r="N73">
        <v>2800</v>
      </c>
      <c r="O73">
        <v>2800</v>
      </c>
      <c r="S73">
        <f t="shared" si="1"/>
        <v>5600</v>
      </c>
    </row>
    <row r="74" spans="1:19" x14ac:dyDescent="0.25">
      <c r="A74" s="39" t="s">
        <v>207</v>
      </c>
      <c r="B74" s="40" t="s">
        <v>208</v>
      </c>
      <c r="C74" t="s">
        <v>173</v>
      </c>
      <c r="D74" s="40" t="s">
        <v>174</v>
      </c>
      <c r="E74">
        <v>30</v>
      </c>
      <c r="R74">
        <v>7440</v>
      </c>
      <c r="S74">
        <f t="shared" si="1"/>
        <v>7440</v>
      </c>
    </row>
    <row r="75" spans="1:19" x14ac:dyDescent="0.25">
      <c r="A75" s="39" t="s">
        <v>209</v>
      </c>
      <c r="B75" s="40" t="s">
        <v>210</v>
      </c>
      <c r="C75" t="s">
        <v>173</v>
      </c>
      <c r="D75" s="40" t="s">
        <v>174</v>
      </c>
      <c r="E75">
        <v>12</v>
      </c>
      <c r="F75">
        <v>3385</v>
      </c>
      <c r="H75">
        <v>2409</v>
      </c>
      <c r="J75">
        <v>850</v>
      </c>
      <c r="K75">
        <v>590</v>
      </c>
      <c r="L75">
        <v>2882</v>
      </c>
      <c r="M75">
        <v>2350</v>
      </c>
      <c r="P75">
        <v>1960</v>
      </c>
      <c r="Q75">
        <v>3642</v>
      </c>
      <c r="S75">
        <f t="shared" si="1"/>
        <v>18068</v>
      </c>
    </row>
    <row r="76" spans="1:19" x14ac:dyDescent="0.25">
      <c r="A76" s="39" t="s">
        <v>211</v>
      </c>
      <c r="B76" s="40" t="s">
        <v>212</v>
      </c>
      <c r="C76" t="s">
        <v>173</v>
      </c>
      <c r="D76" s="40" t="s">
        <v>174</v>
      </c>
      <c r="E76">
        <v>12</v>
      </c>
      <c r="F76">
        <v>8837</v>
      </c>
      <c r="I76">
        <v>2994</v>
      </c>
      <c r="J76">
        <v>1463</v>
      </c>
      <c r="K76">
        <v>1928</v>
      </c>
      <c r="L76">
        <v>3460</v>
      </c>
      <c r="M76">
        <v>2903</v>
      </c>
      <c r="N76">
        <v>2974</v>
      </c>
      <c r="O76">
        <v>7658</v>
      </c>
      <c r="P76">
        <v>7653</v>
      </c>
      <c r="Q76">
        <v>160</v>
      </c>
      <c r="S76">
        <f t="shared" si="0"/>
        <v>40030</v>
      </c>
    </row>
    <row r="77" spans="1:19" x14ac:dyDescent="0.25">
      <c r="A77" s="39" t="s">
        <v>213</v>
      </c>
      <c r="B77" s="40" t="s">
        <v>214</v>
      </c>
      <c r="C77" t="s">
        <v>173</v>
      </c>
      <c r="D77" s="40" t="s">
        <v>174</v>
      </c>
      <c r="E77">
        <v>12</v>
      </c>
      <c r="F77">
        <v>7712</v>
      </c>
      <c r="H77">
        <v>3868</v>
      </c>
      <c r="J77">
        <v>1956</v>
      </c>
      <c r="K77">
        <v>2424</v>
      </c>
      <c r="L77">
        <v>4930</v>
      </c>
      <c r="M77">
        <v>5366</v>
      </c>
      <c r="P77">
        <v>1936</v>
      </c>
      <c r="Q77">
        <v>7782</v>
      </c>
      <c r="R77">
        <v>5906</v>
      </c>
      <c r="S77">
        <f t="shared" si="0"/>
        <v>41880</v>
      </c>
    </row>
    <row r="78" spans="1:19" x14ac:dyDescent="0.25">
      <c r="A78" s="39" t="s">
        <v>302</v>
      </c>
      <c r="B78" s="40" t="s">
        <v>303</v>
      </c>
      <c r="C78" t="s">
        <v>173</v>
      </c>
      <c r="D78" s="40" t="s">
        <v>174</v>
      </c>
      <c r="E78">
        <v>24</v>
      </c>
      <c r="F78">
        <v>63</v>
      </c>
      <c r="S78">
        <f t="shared" si="0"/>
        <v>63</v>
      </c>
    </row>
    <row r="79" spans="1:19" x14ac:dyDescent="0.25">
      <c r="A79" s="39" t="s">
        <v>215</v>
      </c>
      <c r="B79" s="40" t="s">
        <v>216</v>
      </c>
      <c r="C79" t="s">
        <v>173</v>
      </c>
      <c r="D79" s="40" t="s">
        <v>174</v>
      </c>
      <c r="E79">
        <v>12</v>
      </c>
      <c r="F79">
        <v>8112</v>
      </c>
      <c r="G79">
        <v>7792</v>
      </c>
      <c r="J79">
        <v>4330</v>
      </c>
      <c r="K79">
        <v>4861</v>
      </c>
      <c r="L79">
        <v>14166</v>
      </c>
      <c r="N79">
        <v>7635</v>
      </c>
      <c r="P79">
        <v>14374</v>
      </c>
      <c r="Q79">
        <v>7951</v>
      </c>
      <c r="R79">
        <v>7784</v>
      </c>
      <c r="S79">
        <f t="shared" si="0"/>
        <v>77005</v>
      </c>
    </row>
    <row r="80" spans="1:19" x14ac:dyDescent="0.25">
      <c r="A80" s="39" t="s">
        <v>217</v>
      </c>
      <c r="B80" s="40" t="s">
        <v>218</v>
      </c>
      <c r="C80" t="s">
        <v>173</v>
      </c>
      <c r="D80" s="40" t="s">
        <v>174</v>
      </c>
      <c r="E80">
        <v>12</v>
      </c>
      <c r="F80">
        <v>2871</v>
      </c>
      <c r="G80">
        <v>4853</v>
      </c>
      <c r="I80">
        <v>3405</v>
      </c>
      <c r="J80">
        <v>2884</v>
      </c>
      <c r="K80">
        <v>4759</v>
      </c>
      <c r="M80">
        <v>6742</v>
      </c>
      <c r="O80">
        <v>5435</v>
      </c>
      <c r="P80">
        <v>9864</v>
      </c>
      <c r="Q80">
        <v>4640</v>
      </c>
      <c r="R80">
        <v>9998</v>
      </c>
      <c r="S80">
        <f t="shared" si="0"/>
        <v>55451</v>
      </c>
    </row>
    <row r="81" spans="1:19" x14ac:dyDescent="0.25">
      <c r="A81" s="39" t="s">
        <v>219</v>
      </c>
      <c r="B81" s="40" t="s">
        <v>220</v>
      </c>
      <c r="C81" t="s">
        <v>173</v>
      </c>
      <c r="D81" s="40" t="s">
        <v>174</v>
      </c>
      <c r="E81">
        <v>7.5</v>
      </c>
      <c r="G81">
        <v>4071</v>
      </c>
      <c r="I81">
        <v>2301</v>
      </c>
      <c r="J81">
        <v>2184</v>
      </c>
      <c r="K81">
        <v>2652</v>
      </c>
      <c r="S81">
        <f t="shared" ref="S81:S101" si="2">SUM(F81:R81)</f>
        <v>11208</v>
      </c>
    </row>
    <row r="82" spans="1:19" x14ac:dyDescent="0.25">
      <c r="A82" s="39" t="s">
        <v>221</v>
      </c>
      <c r="B82" s="40" t="s">
        <v>222</v>
      </c>
      <c r="C82" t="s">
        <v>173</v>
      </c>
      <c r="D82" s="40" t="s">
        <v>174</v>
      </c>
      <c r="E82">
        <v>16</v>
      </c>
      <c r="K82">
        <v>1899</v>
      </c>
      <c r="M82">
        <v>2062</v>
      </c>
      <c r="N82">
        <v>3936</v>
      </c>
      <c r="P82">
        <v>5330</v>
      </c>
      <c r="Q82">
        <v>3580</v>
      </c>
      <c r="R82">
        <v>3937</v>
      </c>
      <c r="S82">
        <f t="shared" si="2"/>
        <v>20744</v>
      </c>
    </row>
    <row r="83" spans="1:19" x14ac:dyDescent="0.25">
      <c r="A83" s="39" t="s">
        <v>223</v>
      </c>
      <c r="B83" s="40" t="s">
        <v>224</v>
      </c>
      <c r="C83" t="s">
        <v>173</v>
      </c>
      <c r="D83" s="40" t="s">
        <v>174</v>
      </c>
      <c r="E83">
        <v>16</v>
      </c>
      <c r="P83">
        <v>5757</v>
      </c>
      <c r="R83">
        <v>3554</v>
      </c>
      <c r="S83">
        <f t="shared" si="2"/>
        <v>9311</v>
      </c>
    </row>
    <row r="84" spans="1:19" x14ac:dyDescent="0.25">
      <c r="A84" s="39" t="s">
        <v>225</v>
      </c>
      <c r="B84" s="40" t="s">
        <v>226</v>
      </c>
      <c r="C84" t="s">
        <v>173</v>
      </c>
      <c r="D84" s="40" t="s">
        <v>174</v>
      </c>
      <c r="E84">
        <v>16</v>
      </c>
      <c r="P84">
        <v>5203</v>
      </c>
      <c r="R84">
        <v>10707</v>
      </c>
      <c r="S84">
        <f t="shared" si="2"/>
        <v>15910</v>
      </c>
    </row>
    <row r="85" spans="1:19" x14ac:dyDescent="0.25">
      <c r="A85" s="39" t="s">
        <v>227</v>
      </c>
      <c r="B85" s="40" t="s">
        <v>228</v>
      </c>
      <c r="C85" t="s">
        <v>173</v>
      </c>
      <c r="D85" s="40" t="s">
        <v>174</v>
      </c>
      <c r="E85">
        <v>16</v>
      </c>
      <c r="Q85">
        <v>1456</v>
      </c>
      <c r="R85">
        <v>3619</v>
      </c>
      <c r="S85">
        <f t="shared" si="2"/>
        <v>5075</v>
      </c>
    </row>
    <row r="86" spans="1:19" x14ac:dyDescent="0.25">
      <c r="A86" s="39" t="s">
        <v>229</v>
      </c>
      <c r="B86" s="40" t="s">
        <v>230</v>
      </c>
      <c r="C86" t="s">
        <v>173</v>
      </c>
      <c r="D86" s="40" t="s">
        <v>174</v>
      </c>
      <c r="E86">
        <v>16</v>
      </c>
      <c r="Q86">
        <v>2501</v>
      </c>
      <c r="S86">
        <f t="shared" si="2"/>
        <v>2501</v>
      </c>
    </row>
    <row r="87" spans="1:19" x14ac:dyDescent="0.25">
      <c r="A87" s="39" t="s">
        <v>231</v>
      </c>
      <c r="B87" s="40" t="s">
        <v>232</v>
      </c>
      <c r="C87" t="s">
        <v>61</v>
      </c>
      <c r="D87" s="40" t="s">
        <v>62</v>
      </c>
      <c r="E87">
        <v>7.5</v>
      </c>
      <c r="Q87">
        <v>2559</v>
      </c>
      <c r="R87">
        <v>2515</v>
      </c>
      <c r="S87">
        <f t="shared" si="2"/>
        <v>5074</v>
      </c>
    </row>
    <row r="88" spans="1:19" x14ac:dyDescent="0.25">
      <c r="A88" s="39" t="s">
        <v>233</v>
      </c>
      <c r="B88" s="40" t="s">
        <v>234</v>
      </c>
      <c r="C88" t="s">
        <v>61</v>
      </c>
      <c r="D88" s="40" t="s">
        <v>62</v>
      </c>
      <c r="E88">
        <v>9</v>
      </c>
      <c r="Q88">
        <v>1928</v>
      </c>
      <c r="R88">
        <v>131</v>
      </c>
      <c r="S88">
        <f t="shared" si="2"/>
        <v>2059</v>
      </c>
    </row>
    <row r="89" spans="1:19" x14ac:dyDescent="0.25">
      <c r="A89" s="39" t="s">
        <v>235</v>
      </c>
      <c r="B89" s="40" t="s">
        <v>236</v>
      </c>
      <c r="C89" t="s">
        <v>61</v>
      </c>
      <c r="D89" s="40" t="s">
        <v>62</v>
      </c>
      <c r="E89">
        <v>9</v>
      </c>
      <c r="Q89">
        <v>2818</v>
      </c>
      <c r="R89">
        <v>1386</v>
      </c>
      <c r="S89">
        <f t="shared" si="2"/>
        <v>4204</v>
      </c>
    </row>
    <row r="90" spans="1:19" x14ac:dyDescent="0.25">
      <c r="A90" s="39" t="s">
        <v>237</v>
      </c>
      <c r="B90" s="40" t="s">
        <v>238</v>
      </c>
      <c r="C90" t="s">
        <v>173</v>
      </c>
      <c r="D90" s="40" t="s">
        <v>174</v>
      </c>
      <c r="E90">
        <v>16</v>
      </c>
      <c r="Q90">
        <v>4869</v>
      </c>
      <c r="S90">
        <f t="shared" si="2"/>
        <v>4869</v>
      </c>
    </row>
    <row r="91" spans="1:19" x14ac:dyDescent="0.25">
      <c r="A91" s="39" t="s">
        <v>239</v>
      </c>
      <c r="B91" s="40" t="s">
        <v>240</v>
      </c>
      <c r="C91" t="s">
        <v>61</v>
      </c>
      <c r="D91" s="40" t="s">
        <v>62</v>
      </c>
      <c r="E91">
        <v>9</v>
      </c>
      <c r="F91">
        <v>2334</v>
      </c>
      <c r="G91">
        <v>2552</v>
      </c>
      <c r="H91">
        <v>803</v>
      </c>
      <c r="I91">
        <v>1921</v>
      </c>
      <c r="J91">
        <v>1835</v>
      </c>
      <c r="K91">
        <v>1687</v>
      </c>
      <c r="L91">
        <v>2434</v>
      </c>
      <c r="M91">
        <v>1516</v>
      </c>
      <c r="N91">
        <v>2645</v>
      </c>
      <c r="O91">
        <v>1629</v>
      </c>
      <c r="P91">
        <v>1422</v>
      </c>
      <c r="Q91">
        <v>1144</v>
      </c>
      <c r="R91">
        <v>5203</v>
      </c>
      <c r="S91">
        <f t="shared" si="2"/>
        <v>27125</v>
      </c>
    </row>
    <row r="92" spans="1:19" x14ac:dyDescent="0.25">
      <c r="A92" s="39" t="s">
        <v>241</v>
      </c>
      <c r="B92" s="40" t="s">
        <v>242</v>
      </c>
      <c r="C92" t="s">
        <v>61</v>
      </c>
      <c r="D92" s="40" t="s">
        <v>62</v>
      </c>
      <c r="E92">
        <v>9</v>
      </c>
      <c r="F92">
        <v>8754</v>
      </c>
      <c r="G92">
        <v>7518</v>
      </c>
      <c r="H92">
        <v>4546</v>
      </c>
      <c r="I92">
        <v>9564</v>
      </c>
      <c r="J92">
        <v>4508</v>
      </c>
      <c r="K92">
        <v>4746</v>
      </c>
      <c r="L92">
        <v>6430</v>
      </c>
      <c r="M92">
        <v>5889</v>
      </c>
      <c r="N92">
        <v>7642</v>
      </c>
      <c r="O92">
        <v>6935</v>
      </c>
      <c r="P92">
        <v>5024</v>
      </c>
      <c r="Q92">
        <v>1112</v>
      </c>
      <c r="S92">
        <f t="shared" si="2"/>
        <v>72668</v>
      </c>
    </row>
    <row r="93" spans="1:19" x14ac:dyDescent="0.25">
      <c r="A93" s="39" t="s">
        <v>243</v>
      </c>
      <c r="B93" s="40" t="s">
        <v>244</v>
      </c>
      <c r="C93" t="s">
        <v>61</v>
      </c>
      <c r="D93" s="40" t="s">
        <v>62</v>
      </c>
      <c r="E93">
        <v>9</v>
      </c>
      <c r="F93">
        <v>6021</v>
      </c>
      <c r="G93">
        <v>6731</v>
      </c>
      <c r="H93">
        <v>1980</v>
      </c>
      <c r="I93">
        <v>5224</v>
      </c>
      <c r="J93">
        <v>4149</v>
      </c>
      <c r="K93">
        <v>3198</v>
      </c>
      <c r="L93">
        <v>7083</v>
      </c>
      <c r="M93">
        <v>4573</v>
      </c>
      <c r="N93">
        <v>4882</v>
      </c>
      <c r="O93">
        <v>5058</v>
      </c>
      <c r="P93">
        <v>3249</v>
      </c>
      <c r="Q93">
        <v>4257</v>
      </c>
      <c r="R93">
        <v>5290</v>
      </c>
      <c r="S93">
        <f t="shared" si="2"/>
        <v>61695</v>
      </c>
    </row>
    <row r="94" spans="1:19" x14ac:dyDescent="0.25">
      <c r="A94" s="39" t="s">
        <v>245</v>
      </c>
      <c r="B94" s="40" t="s">
        <v>246</v>
      </c>
      <c r="C94" t="s">
        <v>61</v>
      </c>
      <c r="D94" s="40" t="s">
        <v>62</v>
      </c>
      <c r="E94">
        <v>9</v>
      </c>
      <c r="F94">
        <v>3383</v>
      </c>
      <c r="G94">
        <v>3995</v>
      </c>
      <c r="H94">
        <v>2418</v>
      </c>
      <c r="I94">
        <v>5950</v>
      </c>
      <c r="J94">
        <v>5140</v>
      </c>
      <c r="K94">
        <v>2815</v>
      </c>
      <c r="L94">
        <v>5020</v>
      </c>
      <c r="M94">
        <v>3476</v>
      </c>
      <c r="N94">
        <v>5603</v>
      </c>
      <c r="O94">
        <v>3246</v>
      </c>
      <c r="P94">
        <v>3299</v>
      </c>
      <c r="Q94">
        <v>1019</v>
      </c>
      <c r="S94">
        <f t="shared" si="2"/>
        <v>45364</v>
      </c>
    </row>
    <row r="95" spans="1:19" x14ac:dyDescent="0.25">
      <c r="A95" s="39" t="s">
        <v>247</v>
      </c>
      <c r="B95" s="40" t="s">
        <v>248</v>
      </c>
      <c r="C95" t="s">
        <v>61</v>
      </c>
      <c r="D95" s="40" t="s">
        <v>62</v>
      </c>
      <c r="E95">
        <v>10</v>
      </c>
      <c r="F95">
        <v>2452</v>
      </c>
      <c r="G95">
        <v>1420</v>
      </c>
      <c r="H95">
        <v>1640</v>
      </c>
      <c r="I95">
        <v>2066</v>
      </c>
      <c r="J95">
        <v>2543</v>
      </c>
      <c r="K95">
        <v>1240</v>
      </c>
      <c r="L95">
        <v>2260</v>
      </c>
      <c r="M95">
        <v>1744</v>
      </c>
      <c r="N95">
        <v>1960</v>
      </c>
      <c r="O95">
        <v>1962</v>
      </c>
      <c r="P95">
        <v>1544</v>
      </c>
      <c r="Q95">
        <v>1552</v>
      </c>
      <c r="R95">
        <v>2143</v>
      </c>
      <c r="S95">
        <f t="shared" si="2"/>
        <v>24526</v>
      </c>
    </row>
    <row r="96" spans="1:19" x14ac:dyDescent="0.25">
      <c r="A96" s="39" t="s">
        <v>249</v>
      </c>
      <c r="B96" s="40" t="s">
        <v>250</v>
      </c>
      <c r="C96" t="s">
        <v>61</v>
      </c>
      <c r="D96" s="40" t="s">
        <v>62</v>
      </c>
      <c r="E96">
        <v>10</v>
      </c>
      <c r="F96">
        <v>2428</v>
      </c>
      <c r="G96">
        <v>2437</v>
      </c>
      <c r="H96">
        <v>1829</v>
      </c>
      <c r="I96">
        <v>2653</v>
      </c>
      <c r="J96">
        <v>2284</v>
      </c>
      <c r="K96">
        <v>2012</v>
      </c>
      <c r="L96">
        <v>3038</v>
      </c>
      <c r="M96">
        <v>2388</v>
      </c>
      <c r="N96">
        <v>3289</v>
      </c>
      <c r="O96">
        <v>2649</v>
      </c>
      <c r="P96">
        <v>1846</v>
      </c>
      <c r="Q96">
        <v>2366</v>
      </c>
      <c r="R96">
        <v>3063</v>
      </c>
      <c r="S96">
        <f t="shared" si="2"/>
        <v>32282</v>
      </c>
    </row>
    <row r="97" spans="1:19" x14ac:dyDescent="0.25">
      <c r="A97" s="39" t="s">
        <v>251</v>
      </c>
      <c r="B97" s="40" t="s">
        <v>252</v>
      </c>
      <c r="C97" t="s">
        <v>61</v>
      </c>
      <c r="D97" s="40" t="s">
        <v>62</v>
      </c>
      <c r="E97">
        <v>9</v>
      </c>
      <c r="Q97">
        <v>2974</v>
      </c>
      <c r="R97">
        <v>6547</v>
      </c>
      <c r="S97">
        <f t="shared" si="2"/>
        <v>9521</v>
      </c>
    </row>
    <row r="98" spans="1:19" x14ac:dyDescent="0.25">
      <c r="A98" s="39" t="s">
        <v>253</v>
      </c>
      <c r="B98" s="40" t="s">
        <v>254</v>
      </c>
      <c r="C98" t="s">
        <v>61</v>
      </c>
      <c r="D98" s="40" t="s">
        <v>62</v>
      </c>
      <c r="E98">
        <v>9</v>
      </c>
      <c r="Q98">
        <v>3298</v>
      </c>
      <c r="R98">
        <v>3077</v>
      </c>
      <c r="S98">
        <f t="shared" si="2"/>
        <v>6375</v>
      </c>
    </row>
    <row r="99" spans="1:19" x14ac:dyDescent="0.25">
      <c r="A99" s="39" t="s">
        <v>255</v>
      </c>
      <c r="B99" s="40" t="s">
        <v>256</v>
      </c>
      <c r="C99" t="s">
        <v>173</v>
      </c>
      <c r="D99" s="40" t="s">
        <v>174</v>
      </c>
      <c r="E99">
        <v>16</v>
      </c>
      <c r="F99">
        <v>2521</v>
      </c>
      <c r="H99">
        <v>6043</v>
      </c>
      <c r="I99">
        <v>2080</v>
      </c>
      <c r="J99">
        <v>4178</v>
      </c>
      <c r="K99">
        <v>5920</v>
      </c>
      <c r="M99">
        <v>4948</v>
      </c>
      <c r="O99">
        <v>5933</v>
      </c>
      <c r="P99">
        <v>1350</v>
      </c>
      <c r="R99">
        <v>5641</v>
      </c>
      <c r="S99">
        <f t="shared" si="2"/>
        <v>38614</v>
      </c>
    </row>
    <row r="100" spans="1:19" x14ac:dyDescent="0.25">
      <c r="A100" s="39" t="s">
        <v>257</v>
      </c>
      <c r="B100" s="40" t="s">
        <v>258</v>
      </c>
      <c r="C100" t="s">
        <v>67</v>
      </c>
      <c r="D100" s="40" t="s">
        <v>68</v>
      </c>
      <c r="E100">
        <v>6.8</v>
      </c>
      <c r="F100">
        <v>4097</v>
      </c>
      <c r="G100">
        <v>9463</v>
      </c>
      <c r="H100">
        <v>11329</v>
      </c>
      <c r="I100">
        <v>4693</v>
      </c>
      <c r="J100">
        <v>2872</v>
      </c>
      <c r="M100">
        <v>5879</v>
      </c>
      <c r="N100">
        <v>5588</v>
      </c>
      <c r="O100">
        <v>0</v>
      </c>
      <c r="R100">
        <v>0</v>
      </c>
      <c r="S100">
        <f t="shared" si="2"/>
        <v>43921</v>
      </c>
    </row>
    <row r="101" spans="1:19" x14ac:dyDescent="0.25">
      <c r="A101" s="39" t="s">
        <v>259</v>
      </c>
      <c r="B101" s="40" t="s">
        <v>260</v>
      </c>
      <c r="C101" t="s">
        <v>67</v>
      </c>
      <c r="D101" s="40" t="s">
        <v>68</v>
      </c>
      <c r="E101">
        <v>6</v>
      </c>
      <c r="O101">
        <v>7445</v>
      </c>
      <c r="P101">
        <v>2317</v>
      </c>
      <c r="Q101">
        <v>3354</v>
      </c>
      <c r="R101">
        <v>3807</v>
      </c>
      <c r="S101">
        <f t="shared" si="2"/>
        <v>16923</v>
      </c>
    </row>
    <row r="102" spans="1:19" x14ac:dyDescent="0.25">
      <c r="A102" s="41" t="s">
        <v>58</v>
      </c>
      <c r="B102" s="41"/>
      <c r="C102" s="41"/>
      <c r="D102" s="41"/>
      <c r="E102" s="41"/>
      <c r="F102" s="41">
        <f t="shared" ref="F102:R102" si="3">SUM(F2:F101)</f>
        <v>168153</v>
      </c>
      <c r="G102" s="41">
        <f t="shared" si="3"/>
        <v>156807</v>
      </c>
      <c r="H102" s="41">
        <f t="shared" si="3"/>
        <v>115185</v>
      </c>
      <c r="I102" s="41">
        <f t="shared" si="3"/>
        <v>147185</v>
      </c>
      <c r="J102" s="41">
        <f t="shared" si="3"/>
        <v>181681</v>
      </c>
      <c r="K102" s="41">
        <f t="shared" si="3"/>
        <v>197396</v>
      </c>
      <c r="L102" s="41">
        <f t="shared" si="3"/>
        <v>172157</v>
      </c>
      <c r="M102" s="41">
        <f t="shared" si="3"/>
        <v>126868</v>
      </c>
      <c r="N102" s="41">
        <f t="shared" si="3"/>
        <v>152701</v>
      </c>
      <c r="O102" s="41">
        <f t="shared" si="3"/>
        <v>194393</v>
      </c>
      <c r="P102" s="41">
        <f t="shared" si="3"/>
        <v>194195</v>
      </c>
      <c r="Q102" s="41">
        <f t="shared" si="3"/>
        <v>190293</v>
      </c>
      <c r="R102" s="41">
        <f t="shared" si="3"/>
        <v>252879</v>
      </c>
      <c r="S102" s="41">
        <f>SUM(F102:R102)</f>
        <v>2249893</v>
      </c>
    </row>
    <row r="106" spans="1:19" x14ac:dyDescent="0.25">
      <c r="C106" t="s">
        <v>173</v>
      </c>
      <c r="D106" s="40" t="s">
        <v>174</v>
      </c>
      <c r="F106" s="45">
        <f t="shared" ref="F106:S109" si="4">SUMIF($C$2:$C$101,$C106,F$2:F$101)</f>
        <v>85173</v>
      </c>
      <c r="G106" s="45">
        <f t="shared" si="4"/>
        <v>71153</v>
      </c>
      <c r="H106" s="45">
        <f t="shared" si="4"/>
        <v>31317</v>
      </c>
      <c r="I106" s="45">
        <f t="shared" si="4"/>
        <v>28030</v>
      </c>
      <c r="J106" s="45">
        <f t="shared" si="4"/>
        <v>53516</v>
      </c>
      <c r="K106" s="45">
        <f t="shared" si="4"/>
        <v>65411</v>
      </c>
      <c r="L106" s="45">
        <f t="shared" si="4"/>
        <v>84078</v>
      </c>
      <c r="M106" s="45">
        <f t="shared" si="4"/>
        <v>43470</v>
      </c>
      <c r="N106" s="45">
        <f t="shared" si="4"/>
        <v>74163</v>
      </c>
      <c r="O106" s="45">
        <f t="shared" si="4"/>
        <v>120061</v>
      </c>
      <c r="P106" s="45">
        <f t="shared" si="4"/>
        <v>135398</v>
      </c>
      <c r="Q106" s="45">
        <f t="shared" si="4"/>
        <v>115947</v>
      </c>
      <c r="R106" s="45">
        <f t="shared" si="4"/>
        <v>173067</v>
      </c>
      <c r="S106" s="45">
        <f t="shared" si="4"/>
        <v>1080784</v>
      </c>
    </row>
    <row r="107" spans="1:19" x14ac:dyDescent="0.25">
      <c r="C107" t="s">
        <v>67</v>
      </c>
      <c r="D107" s="40" t="s">
        <v>68</v>
      </c>
      <c r="F107" s="45">
        <f t="shared" si="4"/>
        <v>14622</v>
      </c>
      <c r="G107" s="45">
        <f t="shared" si="4"/>
        <v>19902</v>
      </c>
      <c r="H107" s="45">
        <f t="shared" si="4"/>
        <v>19658</v>
      </c>
      <c r="I107" s="45">
        <f t="shared" si="4"/>
        <v>11174</v>
      </c>
      <c r="J107" s="45">
        <f t="shared" si="4"/>
        <v>9390</v>
      </c>
      <c r="K107" s="45">
        <f t="shared" si="4"/>
        <v>5302</v>
      </c>
      <c r="L107" s="45">
        <f t="shared" si="4"/>
        <v>5162</v>
      </c>
      <c r="M107" s="45">
        <f t="shared" si="4"/>
        <v>12218</v>
      </c>
      <c r="N107" s="45">
        <f t="shared" si="4"/>
        <v>10533</v>
      </c>
      <c r="O107" s="45">
        <f t="shared" si="4"/>
        <v>12216</v>
      </c>
      <c r="P107" s="45">
        <f t="shared" si="4"/>
        <v>7267</v>
      </c>
      <c r="Q107" s="45">
        <f t="shared" si="4"/>
        <v>8486</v>
      </c>
      <c r="R107" s="45">
        <f t="shared" si="4"/>
        <v>9544</v>
      </c>
      <c r="S107" s="45">
        <f t="shared" si="4"/>
        <v>145474</v>
      </c>
    </row>
    <row r="108" spans="1:19" x14ac:dyDescent="0.25">
      <c r="C108" t="s">
        <v>61</v>
      </c>
      <c r="D108" s="40" t="s">
        <v>62</v>
      </c>
      <c r="F108" s="45">
        <f t="shared" si="4"/>
        <v>68358</v>
      </c>
      <c r="G108" s="45">
        <f t="shared" si="4"/>
        <v>65752</v>
      </c>
      <c r="H108" s="45">
        <f t="shared" si="4"/>
        <v>64210</v>
      </c>
      <c r="I108" s="45">
        <f t="shared" si="4"/>
        <v>107981</v>
      </c>
      <c r="J108" s="45">
        <f t="shared" si="4"/>
        <v>118775</v>
      </c>
      <c r="K108" s="45">
        <f t="shared" si="4"/>
        <v>126683</v>
      </c>
      <c r="L108" s="45">
        <f t="shared" si="4"/>
        <v>82917</v>
      </c>
      <c r="M108" s="45">
        <f t="shared" si="4"/>
        <v>71180</v>
      </c>
      <c r="N108" s="45">
        <f t="shared" si="4"/>
        <v>68005</v>
      </c>
      <c r="O108" s="45">
        <f t="shared" si="4"/>
        <v>62116</v>
      </c>
      <c r="P108" s="45">
        <f t="shared" si="4"/>
        <v>51530</v>
      </c>
      <c r="Q108" s="45">
        <f t="shared" si="4"/>
        <v>65860</v>
      </c>
      <c r="R108" s="45">
        <f t="shared" si="4"/>
        <v>70268</v>
      </c>
      <c r="S108" s="45">
        <f t="shared" si="4"/>
        <v>1023635</v>
      </c>
    </row>
    <row r="109" spans="1:19" x14ac:dyDescent="0.25">
      <c r="C109" t="s">
        <v>261</v>
      </c>
      <c r="D109" s="40" t="s">
        <v>262</v>
      </c>
      <c r="F109" s="45">
        <f t="shared" si="4"/>
        <v>0</v>
      </c>
      <c r="G109" s="45">
        <f t="shared" si="4"/>
        <v>0</v>
      </c>
      <c r="H109" s="45">
        <f t="shared" si="4"/>
        <v>0</v>
      </c>
      <c r="I109" s="45">
        <f t="shared" si="4"/>
        <v>0</v>
      </c>
      <c r="J109" s="45">
        <f t="shared" si="4"/>
        <v>0</v>
      </c>
      <c r="K109" s="45">
        <f t="shared" si="4"/>
        <v>0</v>
      </c>
      <c r="L109" s="45">
        <f t="shared" si="4"/>
        <v>0</v>
      </c>
      <c r="M109" s="45">
        <f t="shared" si="4"/>
        <v>0</v>
      </c>
      <c r="N109" s="45">
        <f t="shared" si="4"/>
        <v>0</v>
      </c>
      <c r="O109" s="45">
        <f t="shared" si="4"/>
        <v>0</v>
      </c>
      <c r="P109" s="45">
        <f t="shared" si="4"/>
        <v>0</v>
      </c>
      <c r="Q109" s="45">
        <f t="shared" si="4"/>
        <v>0</v>
      </c>
      <c r="R109" s="45">
        <f t="shared" si="4"/>
        <v>0</v>
      </c>
      <c r="S109" s="45">
        <f t="shared" si="4"/>
        <v>0</v>
      </c>
    </row>
  </sheetData>
  <phoneticPr fontId="1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0920-2124-4021-96BA-371AA1D7B8E6}">
  <sheetPr>
    <outlinePr summaryBelow="0"/>
    <pageSetUpPr autoPageBreaks="0"/>
  </sheetPr>
  <dimension ref="A1:N113"/>
  <sheetViews>
    <sheetView workbookViewId="0">
      <pane xSplit="2" ySplit="2" topLeftCell="C54" activePane="bottomRight" state="frozen"/>
      <selection activeCell="G236" sqref="G236"/>
      <selection pane="topRight" activeCell="G236" sqref="G236"/>
      <selection pane="bottomLeft" activeCell="G236" sqref="G236"/>
      <selection pane="bottomRight" activeCell="G236" sqref="G236"/>
    </sheetView>
  </sheetViews>
  <sheetFormatPr defaultColWidth="6.7109375" defaultRowHeight="12.75" customHeight="1" x14ac:dyDescent="0.25"/>
  <cols>
    <col min="1" max="1" width="25.5703125" style="33" bestFit="1" customWidth="1"/>
    <col min="2" max="2" width="40.28515625" style="33" bestFit="1" customWidth="1"/>
    <col min="3" max="3" width="11" style="33" bestFit="1" customWidth="1"/>
    <col min="4" max="4" width="8.28515625" style="33" bestFit="1" customWidth="1"/>
    <col min="5" max="5" width="7.28515625" style="33" bestFit="1" customWidth="1"/>
    <col min="6" max="6" width="8.28515625" style="33" bestFit="1" customWidth="1"/>
    <col min="7" max="8" width="6.7109375" style="33" customWidth="1"/>
    <col min="9" max="9" width="5.7109375" style="33" bestFit="1" customWidth="1"/>
    <col min="10" max="10" width="5.5703125" style="33" bestFit="1" customWidth="1"/>
    <col min="11" max="11" width="6.28515625" style="33" bestFit="1" customWidth="1"/>
    <col min="12" max="12" width="9.28515625" style="33" bestFit="1" customWidth="1"/>
    <col min="13" max="13" width="8.7109375" style="33" bestFit="1" customWidth="1"/>
    <col min="14" max="14" width="7.7109375" style="33" bestFit="1" customWidth="1"/>
    <col min="15" max="15" width="6.7109375" style="33" customWidth="1"/>
    <col min="16" max="16384" width="6.7109375" style="33"/>
  </cols>
  <sheetData>
    <row r="1" spans="1:14" ht="12.75" customHeight="1" x14ac:dyDescent="0.25">
      <c r="A1" s="33" t="s">
        <v>304</v>
      </c>
      <c r="B1" s="33" t="s">
        <v>305</v>
      </c>
    </row>
    <row r="2" spans="1:14" s="37" customFormat="1" ht="76.5" x14ac:dyDescent="0.25">
      <c r="A2" s="37" t="s">
        <v>306</v>
      </c>
      <c r="B2" s="37" t="s">
        <v>307</v>
      </c>
      <c r="C2" s="37" t="s">
        <v>308</v>
      </c>
      <c r="D2" s="37" t="s">
        <v>309</v>
      </c>
      <c r="E2" s="37" t="s">
        <v>310</v>
      </c>
      <c r="F2" s="37" t="s">
        <v>311</v>
      </c>
      <c r="G2" s="37" t="s">
        <v>312</v>
      </c>
      <c r="H2" s="37" t="s">
        <v>313</v>
      </c>
      <c r="I2" s="37" t="s">
        <v>314</v>
      </c>
      <c r="J2" s="37" t="s">
        <v>315</v>
      </c>
      <c r="K2" s="37" t="s">
        <v>316</v>
      </c>
      <c r="L2" s="37" t="s">
        <v>317</v>
      </c>
      <c r="M2" s="37" t="s">
        <v>318</v>
      </c>
      <c r="N2" s="37" t="s">
        <v>319</v>
      </c>
    </row>
    <row r="3" spans="1:14" ht="12.75" customHeight="1" x14ac:dyDescent="0.25">
      <c r="A3" s="33" t="s">
        <v>320</v>
      </c>
    </row>
    <row r="4" spans="1:14" ht="12.75" customHeight="1" x14ac:dyDescent="0.25">
      <c r="A4" s="33" t="s">
        <v>321</v>
      </c>
    </row>
    <row r="5" spans="1:14" ht="12.75" customHeight="1" x14ac:dyDescent="0.25">
      <c r="A5" s="36">
        <v>101</v>
      </c>
      <c r="B5" s="33" t="s">
        <v>322</v>
      </c>
      <c r="C5" s="35">
        <v>4311</v>
      </c>
      <c r="D5" s="35">
        <v>477.26666599999999</v>
      </c>
      <c r="E5" s="35">
        <v>12.049999</v>
      </c>
      <c r="F5" s="35">
        <v>58.933329999999998</v>
      </c>
      <c r="G5" s="35">
        <v>9.0326861419649216</v>
      </c>
      <c r="H5" s="35">
        <v>10.000000000000002</v>
      </c>
      <c r="I5" s="35">
        <v>78.632011661030674</v>
      </c>
      <c r="J5" s="35">
        <v>88.10245610580219</v>
      </c>
      <c r="K5" s="35">
        <v>-0.96731385803507919</v>
      </c>
      <c r="L5" s="35">
        <v>4772.6666600000008</v>
      </c>
      <c r="M5" s="35">
        <v>461.66665999999998</v>
      </c>
      <c r="N5" s="35">
        <v>46.166666000000006</v>
      </c>
    </row>
    <row r="6" spans="1:14" ht="12.75" customHeight="1" x14ac:dyDescent="0.25">
      <c r="A6" s="36">
        <v>103</v>
      </c>
      <c r="B6" s="33" t="s">
        <v>323</v>
      </c>
      <c r="C6" s="35">
        <v>319</v>
      </c>
      <c r="D6" s="35">
        <v>50.550001999999992</v>
      </c>
      <c r="E6" s="35">
        <v>13.983332000000001</v>
      </c>
      <c r="F6" s="35">
        <v>29.716665000000003</v>
      </c>
      <c r="G6" s="35">
        <v>6.3105833309363675</v>
      </c>
      <c r="H6" s="35">
        <v>11</v>
      </c>
      <c r="I6" s="35">
        <v>30.76923109569476</v>
      </c>
      <c r="J6" s="35">
        <v>44.938016064689918</v>
      </c>
      <c r="K6" s="35">
        <v>-4.6894166690636325</v>
      </c>
      <c r="L6" s="35">
        <v>556.0500219999999</v>
      </c>
      <c r="M6" s="35">
        <v>237.05002199999996</v>
      </c>
      <c r="N6" s="35">
        <v>21.550001999999996</v>
      </c>
    </row>
    <row r="7" spans="1:14" ht="12.75" customHeight="1" x14ac:dyDescent="0.25">
      <c r="A7" s="36">
        <v>104</v>
      </c>
      <c r="B7" s="33" t="s">
        <v>324</v>
      </c>
      <c r="C7" s="35">
        <v>3829</v>
      </c>
      <c r="D7" s="35">
        <v>769.25000899999998</v>
      </c>
      <c r="E7" s="35">
        <v>38.833331000000008</v>
      </c>
      <c r="F7" s="35">
        <v>200.98332300000001</v>
      </c>
      <c r="G7" s="35">
        <v>4.9775755023748074</v>
      </c>
      <c r="H7" s="35">
        <v>4.9999999999999991</v>
      </c>
      <c r="I7" s="35">
        <v>75.891913595008958</v>
      </c>
      <c r="J7" s="35">
        <v>94.767453069877661</v>
      </c>
      <c r="K7" s="35">
        <v>-2.2424497625192431E-2</v>
      </c>
      <c r="L7" s="35">
        <v>3846.2500449999998</v>
      </c>
      <c r="M7" s="35">
        <v>17.2500450000001</v>
      </c>
      <c r="N7" s="35">
        <v>3.4500090000000228</v>
      </c>
    </row>
    <row r="8" spans="1:14" ht="12.75" customHeight="1" x14ac:dyDescent="0.25">
      <c r="A8" s="36">
        <v>106</v>
      </c>
      <c r="B8" s="33" t="s">
        <v>325</v>
      </c>
      <c r="C8" s="35">
        <v>267</v>
      </c>
      <c r="D8" s="35">
        <v>22.35</v>
      </c>
      <c r="E8" s="35">
        <v>0</v>
      </c>
      <c r="F8" s="35">
        <v>0</v>
      </c>
      <c r="G8" s="35">
        <v>11.946308724832216</v>
      </c>
      <c r="H8" s="35">
        <v>11</v>
      </c>
      <c r="I8" s="35">
        <v>108.60280658938376</v>
      </c>
      <c r="J8" s="35">
        <v>108.60280658938376</v>
      </c>
      <c r="K8" s="35">
        <v>0.9463087248322154</v>
      </c>
      <c r="L8" s="35">
        <v>245.85</v>
      </c>
      <c r="M8" s="35">
        <v>-21.15</v>
      </c>
      <c r="N8" s="35">
        <v>-1.9227272727272728</v>
      </c>
    </row>
    <row r="9" spans="1:14" ht="12.75" customHeight="1" x14ac:dyDescent="0.25">
      <c r="A9" s="36">
        <v>109</v>
      </c>
      <c r="B9" s="33" t="s">
        <v>326</v>
      </c>
      <c r="C9" s="35">
        <v>3141</v>
      </c>
      <c r="D9" s="35">
        <v>664.4833450000001</v>
      </c>
      <c r="E9" s="35">
        <v>59.833330000000004</v>
      </c>
      <c r="F9" s="35">
        <v>141.79998900000001</v>
      </c>
      <c r="G9" s="35">
        <v>4.7269807793301419</v>
      </c>
      <c r="H9" s="35">
        <v>4.9999999999999991</v>
      </c>
      <c r="I9" s="35">
        <v>72.530644670750746</v>
      </c>
      <c r="J9" s="35">
        <v>86.730020401642705</v>
      </c>
      <c r="K9" s="35">
        <v>-0.27301922066985812</v>
      </c>
      <c r="L9" s="35">
        <v>3322.4167250000005</v>
      </c>
      <c r="M9" s="35">
        <v>181.41672500000004</v>
      </c>
      <c r="N9" s="35">
        <v>36.283345000000011</v>
      </c>
    </row>
    <row r="10" spans="1:14" ht="12.75" customHeight="1" x14ac:dyDescent="0.25">
      <c r="A10" s="36">
        <v>110</v>
      </c>
      <c r="B10" s="33" t="s">
        <v>327</v>
      </c>
      <c r="C10" s="35">
        <v>6077</v>
      </c>
      <c r="D10" s="35">
        <v>638.98334</v>
      </c>
      <c r="E10" s="35">
        <v>234.48332799999991</v>
      </c>
      <c r="F10" s="35">
        <v>164.93332699999999</v>
      </c>
      <c r="G10" s="35">
        <v>9.51042009952873</v>
      </c>
      <c r="H10" s="35">
        <v>10.000000000000002</v>
      </c>
      <c r="I10" s="35">
        <v>58.522727554520081</v>
      </c>
      <c r="J10" s="35">
        <v>69.573347474319434</v>
      </c>
      <c r="K10" s="35">
        <v>-0.48957990047126942</v>
      </c>
      <c r="L10" s="35">
        <v>6389.8333999999995</v>
      </c>
      <c r="M10" s="35">
        <v>312.83339999999981</v>
      </c>
      <c r="N10" s="35">
        <v>31.283339999999985</v>
      </c>
    </row>
    <row r="11" spans="1:14" ht="12.75" customHeight="1" x14ac:dyDescent="0.25">
      <c r="A11" s="36">
        <v>112</v>
      </c>
      <c r="B11" s="33" t="s">
        <v>328</v>
      </c>
      <c r="C11" s="35">
        <v>4981</v>
      </c>
      <c r="D11" s="35">
        <v>1181.116665</v>
      </c>
      <c r="E11" s="35">
        <v>26.55</v>
      </c>
      <c r="F11" s="35">
        <v>0</v>
      </c>
      <c r="G11" s="35">
        <v>4.2171955976931379</v>
      </c>
      <c r="H11" s="35">
        <v>4</v>
      </c>
      <c r="I11" s="35">
        <v>96.363511035555518</v>
      </c>
      <c r="J11" s="35">
        <v>96.363511035555518</v>
      </c>
      <c r="K11" s="35">
        <v>0.21719559769313776</v>
      </c>
      <c r="L11" s="35">
        <v>4724.46666</v>
      </c>
      <c r="M11" s="35">
        <v>-256.5333399999999</v>
      </c>
      <c r="N11" s="35">
        <v>-64.133334999999974</v>
      </c>
    </row>
    <row r="12" spans="1:14" ht="12.75" customHeight="1" x14ac:dyDescent="0.25">
      <c r="A12" s="36">
        <v>114</v>
      </c>
      <c r="B12" s="33" t="s">
        <v>329</v>
      </c>
      <c r="C12" s="35">
        <v>204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-204</v>
      </c>
      <c r="N12" s="35">
        <v>-22.666666666666664</v>
      </c>
    </row>
    <row r="13" spans="1:14" ht="12.75" customHeight="1" x14ac:dyDescent="0.25">
      <c r="A13" s="36">
        <v>116</v>
      </c>
      <c r="B13" s="33" t="s">
        <v>330</v>
      </c>
      <c r="C13" s="35">
        <v>5141</v>
      </c>
      <c r="D13" s="35">
        <v>1066.5833460000001</v>
      </c>
      <c r="E13" s="35">
        <v>115.63332500000003</v>
      </c>
      <c r="F13" s="35">
        <v>103.01666000000002</v>
      </c>
      <c r="G13" s="35">
        <v>4.8200640102625414</v>
      </c>
      <c r="H13" s="35">
        <v>4.9999999999999991</v>
      </c>
      <c r="I13" s="35">
        <v>80.001037570352267</v>
      </c>
      <c r="J13" s="35">
        <v>86.972212896497041</v>
      </c>
      <c r="K13" s="35">
        <v>-0.17993598973745861</v>
      </c>
      <c r="L13" s="35">
        <v>5332.9167299999999</v>
      </c>
      <c r="M13" s="35">
        <v>191.91673000000009</v>
      </c>
      <c r="N13" s="35">
        <v>38.383346000000017</v>
      </c>
    </row>
    <row r="14" spans="1:14" ht="12.75" customHeight="1" x14ac:dyDescent="0.25">
      <c r="A14" s="36">
        <v>119</v>
      </c>
      <c r="B14" s="33" t="s">
        <v>331</v>
      </c>
      <c r="C14" s="35">
        <v>4702</v>
      </c>
      <c r="D14" s="35">
        <v>974.40000100000009</v>
      </c>
      <c r="E14" s="35">
        <v>19.916665999999999</v>
      </c>
      <c r="F14" s="35">
        <v>249.71666199999999</v>
      </c>
      <c r="G14" s="35">
        <v>4.8255336567882452</v>
      </c>
      <c r="H14" s="35">
        <v>5</v>
      </c>
      <c r="I14" s="35">
        <v>75.592830037433856</v>
      </c>
      <c r="J14" s="35">
        <v>94.577515514984327</v>
      </c>
      <c r="K14" s="35">
        <v>-0.17446634321175508</v>
      </c>
      <c r="L14" s="35">
        <v>4872.0000049999999</v>
      </c>
      <c r="M14" s="35">
        <v>170.00000499999999</v>
      </c>
      <c r="N14" s="35">
        <v>34.00000099999999</v>
      </c>
    </row>
    <row r="15" spans="1:14" ht="12.75" customHeight="1" x14ac:dyDescent="0.25">
      <c r="A15" s="36">
        <v>122</v>
      </c>
      <c r="B15" s="33" t="s">
        <v>332</v>
      </c>
      <c r="C15" s="35">
        <v>776</v>
      </c>
      <c r="D15" s="35">
        <v>194.28332799999995</v>
      </c>
      <c r="E15" s="35">
        <v>0</v>
      </c>
      <c r="F15" s="35">
        <v>2.733333</v>
      </c>
      <c r="G15" s="35">
        <v>3.9941667048239986</v>
      </c>
      <c r="H15" s="35">
        <v>8</v>
      </c>
      <c r="I15" s="35">
        <v>46.125540621155899</v>
      </c>
      <c r="J15" s="35">
        <v>46.774471559391856</v>
      </c>
      <c r="K15" s="35">
        <v>-4.005833295176001</v>
      </c>
      <c r="L15" s="35">
        <v>1554.2666239999996</v>
      </c>
      <c r="M15" s="35">
        <v>778.26662400000021</v>
      </c>
      <c r="N15" s="35">
        <v>97.283328000000026</v>
      </c>
    </row>
    <row r="16" spans="1:14" ht="12.75" customHeight="1" x14ac:dyDescent="0.25">
      <c r="A16" s="36">
        <v>159</v>
      </c>
      <c r="B16" s="33" t="s">
        <v>333</v>
      </c>
      <c r="C16" s="35">
        <v>7577</v>
      </c>
      <c r="D16" s="35">
        <v>1450.4000080000001</v>
      </c>
      <c r="E16" s="35">
        <v>15.833329000000001</v>
      </c>
      <c r="F16" s="35">
        <v>56.416661999999995</v>
      </c>
      <c r="G16" s="35">
        <v>5.2240760881187187</v>
      </c>
      <c r="H16" s="35">
        <v>5</v>
      </c>
      <c r="I16" s="35">
        <v>99.523856499867904</v>
      </c>
      <c r="J16" s="35">
        <v>103.35326320574582</v>
      </c>
      <c r="K16" s="35">
        <v>0.2240760881187191</v>
      </c>
      <c r="L16" s="35">
        <v>7252.0000400000008</v>
      </c>
      <c r="M16" s="35">
        <v>-324.99996000000027</v>
      </c>
      <c r="N16" s="35">
        <v>-64.999992000000049</v>
      </c>
    </row>
    <row r="17" spans="1:14" ht="12.75" customHeight="1" x14ac:dyDescent="0.25">
      <c r="A17" s="36">
        <v>160</v>
      </c>
      <c r="B17" s="33" t="s">
        <v>334</v>
      </c>
      <c r="C17" s="35">
        <v>9347</v>
      </c>
      <c r="D17" s="35">
        <v>1755.850011</v>
      </c>
      <c r="E17" s="35">
        <v>129.73332500000001</v>
      </c>
      <c r="F17" s="35">
        <v>29.566662000000001</v>
      </c>
      <c r="G17" s="35">
        <v>5.3233476330228529</v>
      </c>
      <c r="H17" s="35">
        <v>5</v>
      </c>
      <c r="I17" s="35">
        <v>97.611153275316468</v>
      </c>
      <c r="J17" s="35">
        <v>99.1417331872305</v>
      </c>
      <c r="K17" s="35">
        <v>0.32334763302285296</v>
      </c>
      <c r="L17" s="35">
        <v>8779.2500550000004</v>
      </c>
      <c r="M17" s="35">
        <v>-567.74994500000014</v>
      </c>
      <c r="N17" s="35">
        <v>-113.54998900000004</v>
      </c>
    </row>
    <row r="18" spans="1:14" ht="12.75" customHeight="1" x14ac:dyDescent="0.25">
      <c r="A18" s="36">
        <v>125</v>
      </c>
      <c r="B18" s="33" t="s">
        <v>335</v>
      </c>
      <c r="C18" s="35">
        <v>8391</v>
      </c>
      <c r="D18" s="35">
        <v>1655.9833429999999</v>
      </c>
      <c r="E18" s="35">
        <v>83.766660999999985</v>
      </c>
      <c r="F18" s="35">
        <v>66.433327000000006</v>
      </c>
      <c r="G18" s="35">
        <v>5.0670799531103743</v>
      </c>
      <c r="H18" s="35">
        <v>5.0000000000000009</v>
      </c>
      <c r="I18" s="35">
        <v>92.914156121176163</v>
      </c>
      <c r="J18" s="35">
        <v>96.462135142492571</v>
      </c>
      <c r="K18" s="35">
        <v>6.707995311037393E-2</v>
      </c>
      <c r="L18" s="35">
        <v>8279.9167150000012</v>
      </c>
      <c r="M18" s="35">
        <v>-111.08328499999989</v>
      </c>
      <c r="N18" s="35">
        <v>-22.216656999999977</v>
      </c>
    </row>
    <row r="19" spans="1:14" ht="12.75" customHeight="1" x14ac:dyDescent="0.25">
      <c r="A19" s="36">
        <v>131</v>
      </c>
      <c r="B19" s="33" t="s">
        <v>336</v>
      </c>
      <c r="C19" s="35">
        <v>2886</v>
      </c>
      <c r="D19" s="35">
        <v>353.36666900000006</v>
      </c>
      <c r="E19" s="35">
        <v>51.199997999999994</v>
      </c>
      <c r="F19" s="35">
        <v>64.449995000000001</v>
      </c>
      <c r="G19" s="35">
        <v>8.1671539881425534</v>
      </c>
      <c r="H19" s="35">
        <v>11.999999999999995</v>
      </c>
      <c r="I19" s="35">
        <v>47.475214572796283</v>
      </c>
      <c r="J19" s="35">
        <v>55.038312552493792</v>
      </c>
      <c r="K19" s="35">
        <v>-3.8328460118574457</v>
      </c>
      <c r="L19" s="35">
        <v>4240.4000279999991</v>
      </c>
      <c r="M19" s="35">
        <v>1354.4000280000002</v>
      </c>
      <c r="N19" s="35">
        <v>112.86666899999999</v>
      </c>
    </row>
    <row r="20" spans="1:14" ht="12.75" customHeight="1" x14ac:dyDescent="0.25">
      <c r="A20" s="36">
        <v>0</v>
      </c>
      <c r="B20" s="33" t="s">
        <v>337</v>
      </c>
      <c r="C20" s="35">
        <v>0</v>
      </c>
      <c r="D20" s="35">
        <v>49.216671000000012</v>
      </c>
      <c r="E20" s="35">
        <v>14.333333</v>
      </c>
      <c r="F20" s="35">
        <v>9027.2499919999991</v>
      </c>
      <c r="G20" s="35">
        <v>0</v>
      </c>
      <c r="H20" s="35">
        <v>19.999999999999993</v>
      </c>
      <c r="I20" s="35">
        <v>0</v>
      </c>
      <c r="J20" s="35">
        <v>0</v>
      </c>
      <c r="K20" s="35">
        <v>-20</v>
      </c>
      <c r="L20" s="35">
        <v>984.33341999999993</v>
      </c>
      <c r="M20" s="35">
        <v>984.33341999999993</v>
      </c>
      <c r="N20" s="35">
        <v>49.216671000000005</v>
      </c>
    </row>
    <row r="21" spans="1:14" ht="12.75" customHeight="1" x14ac:dyDescent="0.25">
      <c r="A21" s="36">
        <v>132</v>
      </c>
      <c r="B21" s="33" t="s">
        <v>338</v>
      </c>
      <c r="C21" s="35">
        <v>200</v>
      </c>
      <c r="D21" s="35">
        <v>0</v>
      </c>
      <c r="E21" s="35">
        <v>0</v>
      </c>
      <c r="F21" s="35">
        <v>55.983333000000002</v>
      </c>
      <c r="G21" s="35">
        <v>0</v>
      </c>
      <c r="H21" s="35">
        <v>0</v>
      </c>
      <c r="I21" s="35">
        <v>71.449836686215164</v>
      </c>
      <c r="J21" s="35">
        <v>0</v>
      </c>
      <c r="K21" s="35">
        <v>0</v>
      </c>
      <c r="L21" s="35">
        <v>0</v>
      </c>
      <c r="M21" s="35">
        <v>-200</v>
      </c>
      <c r="N21" s="35">
        <v>-40</v>
      </c>
    </row>
    <row r="22" spans="1:14" ht="12.75" customHeight="1" x14ac:dyDescent="0.25">
      <c r="A22" s="36">
        <v>136</v>
      </c>
      <c r="B22" s="33" t="s">
        <v>339</v>
      </c>
      <c r="C22" s="35">
        <v>1183</v>
      </c>
      <c r="D22" s="35">
        <v>287.83332899999999</v>
      </c>
      <c r="E22" s="35">
        <v>0</v>
      </c>
      <c r="F22" s="35">
        <v>0</v>
      </c>
      <c r="G22" s="35">
        <v>4.1100174330402162</v>
      </c>
      <c r="H22" s="35">
        <v>4.9999999999999991</v>
      </c>
      <c r="I22" s="35">
        <v>82.200348660804323</v>
      </c>
      <c r="J22" s="35">
        <v>82.200348660804323</v>
      </c>
      <c r="K22" s="35">
        <v>-0.88998256695978395</v>
      </c>
      <c r="L22" s="35">
        <v>1439.1666449999998</v>
      </c>
      <c r="M22" s="35">
        <v>256.16664500000002</v>
      </c>
      <c r="N22" s="35">
        <v>51.233329000000005</v>
      </c>
    </row>
    <row r="23" spans="1:14" ht="12.75" customHeight="1" x14ac:dyDescent="0.25">
      <c r="A23" s="36">
        <v>152</v>
      </c>
      <c r="B23" s="33" t="s">
        <v>340</v>
      </c>
      <c r="C23" s="35">
        <v>653</v>
      </c>
      <c r="D23" s="35">
        <v>158.08333100000002</v>
      </c>
      <c r="E23" s="35">
        <v>3.9333330000000002</v>
      </c>
      <c r="F23" s="35">
        <v>5.6333330000000004</v>
      </c>
      <c r="G23" s="35">
        <v>4.1307327968690126</v>
      </c>
      <c r="H23" s="35">
        <v>5.9999999999999991</v>
      </c>
      <c r="I23" s="35">
        <v>64.916990922065665</v>
      </c>
      <c r="J23" s="35">
        <v>67.17416014276985</v>
      </c>
      <c r="K23" s="35">
        <v>-1.8692672031309872</v>
      </c>
      <c r="L23" s="35">
        <v>948.49998599999992</v>
      </c>
      <c r="M23" s="35">
        <v>295.49998599999998</v>
      </c>
      <c r="N23" s="35">
        <v>49.249997666666651</v>
      </c>
    </row>
    <row r="24" spans="1:14" ht="12.75" customHeight="1" x14ac:dyDescent="0.25">
      <c r="A24" s="36">
        <v>140</v>
      </c>
      <c r="B24" s="33" t="s">
        <v>341</v>
      </c>
      <c r="C24" s="35">
        <v>2947</v>
      </c>
      <c r="D24" s="35">
        <v>578.33333499999992</v>
      </c>
      <c r="E24" s="35">
        <v>8.4166650000000001</v>
      </c>
      <c r="F24" s="35">
        <v>19.749997</v>
      </c>
      <c r="G24" s="35">
        <v>5.0956772187444468</v>
      </c>
      <c r="H24" s="35">
        <v>5.0000000000000009</v>
      </c>
      <c r="I24" s="35">
        <v>97.180544586218716</v>
      </c>
      <c r="J24" s="35">
        <v>100.45164039198978</v>
      </c>
      <c r="K24" s="35">
        <v>9.5677218744446582E-2</v>
      </c>
      <c r="L24" s="35">
        <v>2891.6666749999999</v>
      </c>
      <c r="M24" s="35">
        <v>-55.333325000000023</v>
      </c>
      <c r="N24" s="35">
        <v>-11.066665000000008</v>
      </c>
    </row>
    <row r="25" spans="1:14" ht="12.75" customHeight="1" x14ac:dyDescent="0.25">
      <c r="A25" s="36">
        <v>144</v>
      </c>
      <c r="B25" s="33" t="s">
        <v>342</v>
      </c>
      <c r="C25" s="35">
        <v>1187</v>
      </c>
      <c r="D25" s="35">
        <v>213.70000499999998</v>
      </c>
      <c r="E25" s="35">
        <v>10.016664</v>
      </c>
      <c r="F25" s="35">
        <v>53.933330999999995</v>
      </c>
      <c r="G25" s="35">
        <v>5.5545155462209754</v>
      </c>
      <c r="H25" s="35">
        <v>6</v>
      </c>
      <c r="I25" s="35">
        <v>71.252776277087463</v>
      </c>
      <c r="J25" s="35">
        <v>88.430305268550796</v>
      </c>
      <c r="K25" s="35">
        <v>-0.44548445377902451</v>
      </c>
      <c r="L25" s="35">
        <v>1282.20003</v>
      </c>
      <c r="M25" s="35">
        <v>95.200030000000012</v>
      </c>
      <c r="N25" s="35">
        <v>15.866671666666669</v>
      </c>
    </row>
    <row r="26" spans="1:14" ht="12.75" customHeight="1" x14ac:dyDescent="0.25">
      <c r="A26" s="36">
        <v>143</v>
      </c>
      <c r="B26" s="33" t="s">
        <v>343</v>
      </c>
      <c r="C26" s="35">
        <v>336</v>
      </c>
      <c r="D26" s="35">
        <v>69.866666999999993</v>
      </c>
      <c r="E26" s="35">
        <v>0</v>
      </c>
      <c r="F26" s="35">
        <v>0</v>
      </c>
      <c r="G26" s="35">
        <v>4.8091602823990449</v>
      </c>
      <c r="H26" s="35">
        <v>7.9999999999999991</v>
      </c>
      <c r="I26" s="35">
        <v>43.654579944396076</v>
      </c>
      <c r="J26" s="35">
        <v>43.654579944396076</v>
      </c>
      <c r="K26" s="35">
        <v>-3.1908397176009555</v>
      </c>
      <c r="L26" s="35">
        <v>558.93333599999994</v>
      </c>
      <c r="M26" s="35">
        <v>222.93333600000003</v>
      </c>
      <c r="N26" s="35">
        <v>27.866667000000003</v>
      </c>
    </row>
    <row r="27" spans="1:14" ht="12.75" customHeight="1" x14ac:dyDescent="0.25">
      <c r="A27" s="36">
        <v>145</v>
      </c>
      <c r="B27" s="33" t="s">
        <v>344</v>
      </c>
      <c r="C27" s="35">
        <v>3336</v>
      </c>
      <c r="D27" s="35">
        <v>446.06666299999995</v>
      </c>
      <c r="E27" s="35">
        <v>1.2666660000000001</v>
      </c>
      <c r="F27" s="35">
        <v>19.199999000000002</v>
      </c>
      <c r="G27" s="35">
        <v>7.4787027964921027</v>
      </c>
      <c r="H27" s="35">
        <v>8</v>
      </c>
      <c r="I27" s="35">
        <v>89.382681787741461</v>
      </c>
      <c r="J27" s="35">
        <v>93.219076908977655</v>
      </c>
      <c r="K27" s="35">
        <v>-0.52129720350789743</v>
      </c>
      <c r="L27" s="35">
        <v>3568.5333039999996</v>
      </c>
      <c r="M27" s="35">
        <v>232.53330399999976</v>
      </c>
      <c r="N27" s="35">
        <v>29.06666299999997</v>
      </c>
    </row>
    <row r="28" spans="1:14" ht="12.75" customHeight="1" x14ac:dyDescent="0.25">
      <c r="B28" s="33" t="s">
        <v>345</v>
      </c>
      <c r="C28" s="35">
        <v>71791</v>
      </c>
      <c r="D28" s="35">
        <v>13057.966733999998</v>
      </c>
      <c r="E28" s="35">
        <v>839.78328499999998</v>
      </c>
      <c r="F28" s="35">
        <v>10350.449920000003</v>
      </c>
      <c r="G28" s="35">
        <v>5.4978697267678323</v>
      </c>
      <c r="H28" s="35">
        <v>5.8080724702357793</v>
      </c>
      <c r="I28" s="35">
        <v>52.025020794703607</v>
      </c>
      <c r="J28" s="35">
        <v>90.483215221271308</v>
      </c>
      <c r="K28" s="35">
        <v>-0.31020274346794735</v>
      </c>
      <c r="L28" s="35">
        <v>75841.617104999998</v>
      </c>
      <c r="M28" s="35">
        <v>4050.6171049999998</v>
      </c>
      <c r="N28" s="35">
        <v>303.21067339393937</v>
      </c>
    </row>
    <row r="29" spans="1:14" ht="12.75" customHeight="1" x14ac:dyDescent="0.25">
      <c r="A29" s="33" t="s">
        <v>346</v>
      </c>
    </row>
    <row r="30" spans="1:14" ht="12.75" customHeight="1" x14ac:dyDescent="0.25">
      <c r="A30" s="36">
        <v>102</v>
      </c>
      <c r="B30" s="33" t="s">
        <v>347</v>
      </c>
      <c r="C30" s="35">
        <v>5314</v>
      </c>
      <c r="D30" s="35">
        <v>824.16668000000004</v>
      </c>
      <c r="E30" s="35">
        <v>87.299993000000001</v>
      </c>
      <c r="F30" s="35">
        <v>97.249988000000016</v>
      </c>
      <c r="G30" s="35">
        <v>6.447724870410922</v>
      </c>
      <c r="H30" s="35">
        <v>8</v>
      </c>
      <c r="I30" s="35">
        <v>65.85099916377807</v>
      </c>
      <c r="J30" s="35">
        <v>72.877047474888855</v>
      </c>
      <c r="K30" s="35">
        <v>-1.5522751295890782</v>
      </c>
      <c r="L30" s="35">
        <v>6593.3334400000003</v>
      </c>
      <c r="M30" s="35">
        <v>1279.3334400000003</v>
      </c>
      <c r="N30" s="35">
        <v>159.91668000000004</v>
      </c>
    </row>
    <row r="31" spans="1:14" ht="12.75" customHeight="1" x14ac:dyDescent="0.25">
      <c r="A31" s="36">
        <v>156</v>
      </c>
      <c r="B31" s="33" t="s">
        <v>348</v>
      </c>
      <c r="C31" s="35">
        <v>21933.83</v>
      </c>
      <c r="D31" s="35">
        <v>2887.1166910000006</v>
      </c>
      <c r="E31" s="35">
        <v>247.23331899999997</v>
      </c>
      <c r="F31" s="35">
        <v>238.09998899999999</v>
      </c>
      <c r="G31" s="35">
        <v>7.5971401046498253</v>
      </c>
      <c r="H31" s="35">
        <v>8</v>
      </c>
      <c r="I31" s="35">
        <v>81.297832460465784</v>
      </c>
      <c r="J31" s="35">
        <v>87.473598712736006</v>
      </c>
      <c r="K31" s="35">
        <v>-0.40285989535017508</v>
      </c>
      <c r="L31" s="35">
        <v>23096.933528000005</v>
      </c>
      <c r="M31" s="35">
        <v>1163.1035279999999</v>
      </c>
      <c r="N31" s="35">
        <v>145.38794099999998</v>
      </c>
    </row>
    <row r="32" spans="1:14" ht="12.75" customHeight="1" x14ac:dyDescent="0.25">
      <c r="A32" s="36">
        <v>103</v>
      </c>
      <c r="B32" s="33" t="s">
        <v>323</v>
      </c>
      <c r="C32" s="35">
        <v>1320</v>
      </c>
      <c r="D32" s="35">
        <v>163.516672</v>
      </c>
      <c r="E32" s="35">
        <v>15.749999000000001</v>
      </c>
      <c r="F32" s="35">
        <v>57.783328000000004</v>
      </c>
      <c r="G32" s="35">
        <v>8.0725713400037886</v>
      </c>
      <c r="H32" s="35">
        <v>16</v>
      </c>
      <c r="I32" s="35">
        <v>34.802784369554018</v>
      </c>
      <c r="J32" s="35">
        <v>46.020824473278672</v>
      </c>
      <c r="K32" s="35">
        <v>-7.9274286599962114</v>
      </c>
      <c r="L32" s="35">
        <v>2616.266752</v>
      </c>
      <c r="M32" s="35">
        <v>1296.266752</v>
      </c>
      <c r="N32" s="35">
        <v>81.016671999999986</v>
      </c>
    </row>
    <row r="33" spans="1:14" ht="12.75" customHeight="1" x14ac:dyDescent="0.25">
      <c r="A33" s="36">
        <v>105</v>
      </c>
      <c r="B33" s="33" t="s">
        <v>349</v>
      </c>
      <c r="C33" s="35">
        <v>1971</v>
      </c>
      <c r="D33" s="35">
        <v>150.05000699999999</v>
      </c>
      <c r="E33" s="35">
        <v>38.749995999999996</v>
      </c>
      <c r="F33" s="35">
        <v>41.216661999999999</v>
      </c>
      <c r="G33" s="35">
        <v>13.135620846722119</v>
      </c>
      <c r="H33" s="35">
        <v>16</v>
      </c>
      <c r="I33" s="35">
        <v>53.555902134308397</v>
      </c>
      <c r="J33" s="35">
        <v>65.247615488650169</v>
      </c>
      <c r="K33" s="35">
        <v>-2.8643791532778802</v>
      </c>
      <c r="L33" s="35">
        <v>2400.8001119999999</v>
      </c>
      <c r="M33" s="35">
        <v>429.80011200000013</v>
      </c>
      <c r="N33" s="35">
        <v>26.862507000000008</v>
      </c>
    </row>
    <row r="34" spans="1:14" ht="12.75" customHeight="1" x14ac:dyDescent="0.25">
      <c r="A34" s="36">
        <v>106</v>
      </c>
      <c r="B34" s="33" t="s">
        <v>325</v>
      </c>
      <c r="C34" s="35">
        <v>4946</v>
      </c>
      <c r="D34" s="35">
        <v>441.51667600000002</v>
      </c>
      <c r="E34" s="35">
        <v>124.18332900000001</v>
      </c>
      <c r="F34" s="35">
        <v>148.96666000000002</v>
      </c>
      <c r="G34" s="35">
        <v>11.202294882288886</v>
      </c>
      <c r="H34" s="35">
        <v>16.000000000000004</v>
      </c>
      <c r="I34" s="35">
        <v>43.254431071022438</v>
      </c>
      <c r="J34" s="35">
        <v>54.644687514188689</v>
      </c>
      <c r="K34" s="35">
        <v>-4.7977051177111143</v>
      </c>
      <c r="L34" s="35">
        <v>7064.2668160000012</v>
      </c>
      <c r="M34" s="35">
        <v>2118.2668160000003</v>
      </c>
      <c r="N34" s="35">
        <v>132.39167600000002</v>
      </c>
    </row>
    <row r="35" spans="1:14" ht="12.75" customHeight="1" x14ac:dyDescent="0.25">
      <c r="A35" s="36">
        <v>108</v>
      </c>
      <c r="B35" s="33" t="s">
        <v>350</v>
      </c>
      <c r="C35" s="35">
        <v>3240</v>
      </c>
      <c r="D35" s="35">
        <v>306.53334000000001</v>
      </c>
      <c r="E35" s="35">
        <v>26.033328999999998</v>
      </c>
      <c r="F35" s="35">
        <v>51.283325000000005</v>
      </c>
      <c r="G35" s="35">
        <v>10.569812732278974</v>
      </c>
      <c r="H35" s="35">
        <v>16</v>
      </c>
      <c r="I35" s="35">
        <v>52.7549832396246</v>
      </c>
      <c r="J35" s="35">
        <v>60.89004668113629</v>
      </c>
      <c r="K35" s="35">
        <v>-5.4301872677210259</v>
      </c>
      <c r="L35" s="35">
        <v>4904.5334400000002</v>
      </c>
      <c r="M35" s="35">
        <v>1664.5334400000002</v>
      </c>
      <c r="N35" s="35">
        <v>104.03334000000001</v>
      </c>
    </row>
    <row r="36" spans="1:14" ht="12.75" customHeight="1" x14ac:dyDescent="0.25">
      <c r="A36" s="36">
        <v>109</v>
      </c>
      <c r="B36" s="33" t="s">
        <v>326</v>
      </c>
      <c r="C36" s="35">
        <v>189</v>
      </c>
      <c r="D36" s="35">
        <v>36.733332999999995</v>
      </c>
      <c r="E36" s="35">
        <v>0</v>
      </c>
      <c r="F36" s="35">
        <v>0</v>
      </c>
      <c r="G36" s="35">
        <v>5.1451906093030004</v>
      </c>
      <c r="H36" s="35">
        <v>8</v>
      </c>
      <c r="I36" s="35">
        <v>64.314882616287505</v>
      </c>
      <c r="J36" s="35">
        <v>64.314882616287505</v>
      </c>
      <c r="K36" s="35">
        <v>-2.8548093906969996</v>
      </c>
      <c r="L36" s="35">
        <v>293.86666399999996</v>
      </c>
      <c r="M36" s="35">
        <v>104.86666399999999</v>
      </c>
      <c r="N36" s="35">
        <v>13.108332999999998</v>
      </c>
    </row>
    <row r="37" spans="1:14" ht="12.75" customHeight="1" x14ac:dyDescent="0.25">
      <c r="A37" s="36">
        <v>111</v>
      </c>
      <c r="B37" s="33" t="s">
        <v>351</v>
      </c>
      <c r="C37" s="35">
        <v>10931</v>
      </c>
      <c r="D37" s="35">
        <v>1566.7166819999998</v>
      </c>
      <c r="E37" s="35">
        <v>76.833322999999979</v>
      </c>
      <c r="F37" s="35">
        <v>83.483320000000006</v>
      </c>
      <c r="G37" s="35">
        <v>6.9770113036940282</v>
      </c>
      <c r="H37" s="35">
        <v>8</v>
      </c>
      <c r="I37" s="35">
        <v>79.116886757237324</v>
      </c>
      <c r="J37" s="35">
        <v>83.135590389292744</v>
      </c>
      <c r="K37" s="35">
        <v>-1.022988696305972</v>
      </c>
      <c r="L37" s="35">
        <v>12533.733455999998</v>
      </c>
      <c r="M37" s="35">
        <v>1602.7334560000006</v>
      </c>
      <c r="N37" s="35">
        <v>200.34168200000008</v>
      </c>
    </row>
    <row r="38" spans="1:14" ht="12.75" customHeight="1" x14ac:dyDescent="0.25">
      <c r="A38" s="36">
        <v>114</v>
      </c>
      <c r="B38" s="33" t="s">
        <v>329</v>
      </c>
      <c r="C38" s="35">
        <v>4258</v>
      </c>
      <c r="D38" s="35">
        <v>381.98334399999999</v>
      </c>
      <c r="E38" s="35">
        <v>50.616662000000005</v>
      </c>
      <c r="F38" s="35">
        <v>104.133325</v>
      </c>
      <c r="G38" s="35">
        <v>11.147082894797634</v>
      </c>
      <c r="H38" s="35">
        <v>16.000000000000004</v>
      </c>
      <c r="I38" s="35">
        <v>49.582350234179891</v>
      </c>
      <c r="J38" s="35">
        <v>61.517567339099863</v>
      </c>
      <c r="K38" s="35">
        <v>-4.8529171052023665</v>
      </c>
      <c r="L38" s="35">
        <v>6111.7335040000007</v>
      </c>
      <c r="M38" s="35">
        <v>1853.7335040000005</v>
      </c>
      <c r="N38" s="35">
        <v>115.85834400000003</v>
      </c>
    </row>
    <row r="39" spans="1:14" ht="12.75" customHeight="1" x14ac:dyDescent="0.25">
      <c r="A39" s="36">
        <v>117</v>
      </c>
      <c r="B39" s="33" t="s">
        <v>352</v>
      </c>
      <c r="C39" s="35">
        <v>4830</v>
      </c>
      <c r="D39" s="35">
        <v>570.43333700000005</v>
      </c>
      <c r="E39" s="35">
        <v>21.533330999999997</v>
      </c>
      <c r="F39" s="35">
        <v>114.59999300000001</v>
      </c>
      <c r="G39" s="35">
        <v>8.4672470676446441</v>
      </c>
      <c r="H39" s="35">
        <v>10.999999999999998</v>
      </c>
      <c r="I39" s="35">
        <v>62.144300506546145</v>
      </c>
      <c r="J39" s="35">
        <v>74.174938020481449</v>
      </c>
      <c r="K39" s="35">
        <v>-2.5327529323553564</v>
      </c>
      <c r="L39" s="35">
        <v>6274.7667069999989</v>
      </c>
      <c r="M39" s="35">
        <v>1444.7667070000002</v>
      </c>
      <c r="N39" s="35">
        <v>131.34242790909093</v>
      </c>
    </row>
    <row r="40" spans="1:14" ht="12.75" customHeight="1" x14ac:dyDescent="0.25">
      <c r="A40" s="36">
        <v>125</v>
      </c>
      <c r="B40" s="33" t="s">
        <v>335</v>
      </c>
      <c r="C40" s="35">
        <v>600</v>
      </c>
      <c r="D40" s="35">
        <v>86.650002000000001</v>
      </c>
      <c r="E40" s="35">
        <v>3.3333330000000001</v>
      </c>
      <c r="F40" s="35">
        <v>10.816665</v>
      </c>
      <c r="G40" s="35">
        <v>6.9244083802790906</v>
      </c>
      <c r="H40" s="35">
        <v>8</v>
      </c>
      <c r="I40" s="35">
        <v>74.404761904761884</v>
      </c>
      <c r="J40" s="35">
        <v>83.348766746642582</v>
      </c>
      <c r="K40" s="35">
        <v>-1.0755916197209092</v>
      </c>
      <c r="L40" s="35">
        <v>693.20001600000001</v>
      </c>
      <c r="M40" s="35">
        <v>93.200016000000034</v>
      </c>
      <c r="N40" s="35">
        <v>11.650002000000004</v>
      </c>
    </row>
    <row r="41" spans="1:14" ht="12.75" customHeight="1" x14ac:dyDescent="0.25">
      <c r="A41" s="36">
        <v>128</v>
      </c>
      <c r="B41" s="33" t="s">
        <v>353</v>
      </c>
      <c r="C41" s="35">
        <v>2816</v>
      </c>
      <c r="D41" s="35">
        <v>272.23334600000004</v>
      </c>
      <c r="E41" s="35">
        <v>52.14999199999999</v>
      </c>
      <c r="F41" s="35">
        <v>83.183325000000011</v>
      </c>
      <c r="G41" s="35">
        <v>10.344067107781866</v>
      </c>
      <c r="H41" s="35">
        <v>15.999999999999998</v>
      </c>
      <c r="I41" s="35">
        <v>43.183119714577842</v>
      </c>
      <c r="J41" s="35">
        <v>54.256794163700249</v>
      </c>
      <c r="K41" s="35">
        <v>-5.655932892218134</v>
      </c>
      <c r="L41" s="35">
        <v>4355.7335360000006</v>
      </c>
      <c r="M41" s="35">
        <v>1539.7335360000004</v>
      </c>
      <c r="N41" s="35">
        <v>96.233346000000026</v>
      </c>
    </row>
    <row r="42" spans="1:14" ht="12.75" customHeight="1" x14ac:dyDescent="0.25">
      <c r="A42" s="36">
        <v>0</v>
      </c>
      <c r="B42" s="33" t="s">
        <v>337</v>
      </c>
      <c r="C42" s="35">
        <v>2006</v>
      </c>
      <c r="D42" s="35">
        <v>479.16667699999999</v>
      </c>
      <c r="E42" s="35">
        <v>47.033332000000001</v>
      </c>
      <c r="F42" s="35">
        <v>7989.8999950000007</v>
      </c>
      <c r="G42" s="35">
        <v>4.1864346923273219</v>
      </c>
      <c r="H42" s="35">
        <v>10</v>
      </c>
      <c r="I42" s="35">
        <v>0.65053252044925203</v>
      </c>
      <c r="J42" s="35">
        <v>10.528316049496828</v>
      </c>
      <c r="K42" s="35">
        <v>-5.8135653076726781</v>
      </c>
      <c r="L42" s="35">
        <v>4791.6667699999998</v>
      </c>
      <c r="M42" s="35">
        <v>2785.6667700000003</v>
      </c>
      <c r="N42" s="35">
        <v>278.56667700000003</v>
      </c>
    </row>
    <row r="43" spans="1:14" ht="12.75" customHeight="1" x14ac:dyDescent="0.25">
      <c r="A43" s="36">
        <v>132</v>
      </c>
      <c r="B43" s="33" t="s">
        <v>338</v>
      </c>
      <c r="C43" s="35">
        <v>2791</v>
      </c>
      <c r="D43" s="35">
        <v>701.8166809999999</v>
      </c>
      <c r="E43" s="35">
        <v>143.73332500000001</v>
      </c>
      <c r="F43" s="35">
        <v>97.633323999999988</v>
      </c>
      <c r="G43" s="35">
        <v>3.9768219758230572</v>
      </c>
      <c r="H43" s="35">
        <v>5</v>
      </c>
      <c r="I43" s="35">
        <v>59.182555739190178</v>
      </c>
      <c r="J43" s="35">
        <v>66.01620200331476</v>
      </c>
      <c r="K43" s="35">
        <v>-1.0231780241769428</v>
      </c>
      <c r="L43" s="35">
        <v>3509.0834049999999</v>
      </c>
      <c r="M43" s="35">
        <v>718.08340500000008</v>
      </c>
      <c r="N43" s="35">
        <v>143.61668100000003</v>
      </c>
    </row>
    <row r="44" spans="1:14" ht="12.75" customHeight="1" x14ac:dyDescent="0.25">
      <c r="A44" s="36">
        <v>133</v>
      </c>
      <c r="B44" s="33" t="s">
        <v>354</v>
      </c>
      <c r="C44" s="35">
        <v>8191</v>
      </c>
      <c r="D44" s="35">
        <v>1194.0166850000005</v>
      </c>
      <c r="E44" s="35">
        <v>137.74999100000002</v>
      </c>
      <c r="F44" s="35">
        <v>105.79998499999999</v>
      </c>
      <c r="G44" s="35">
        <v>6.8600381409243019</v>
      </c>
      <c r="H44" s="35">
        <v>8.0000000000000018</v>
      </c>
      <c r="I44" s="35">
        <v>71.222784151642202</v>
      </c>
      <c r="J44" s="35">
        <v>76.880959589350766</v>
      </c>
      <c r="K44" s="35">
        <v>-1.1399618590756984</v>
      </c>
      <c r="L44" s="35">
        <v>9552.1334800000041</v>
      </c>
      <c r="M44" s="35">
        <v>1361.1334800000006</v>
      </c>
      <c r="N44" s="35">
        <v>170.14168500000008</v>
      </c>
    </row>
    <row r="45" spans="1:14" ht="12.75" customHeight="1" x14ac:dyDescent="0.25">
      <c r="A45" s="36">
        <v>134</v>
      </c>
      <c r="B45" s="33" t="s">
        <v>355</v>
      </c>
      <c r="C45" s="35">
        <v>2259</v>
      </c>
      <c r="D45" s="35">
        <v>281.46667699999995</v>
      </c>
      <c r="E45" s="35">
        <v>17.683330000000002</v>
      </c>
      <c r="F45" s="35">
        <v>92.366656999999989</v>
      </c>
      <c r="G45" s="35">
        <v>8.0258168536234944</v>
      </c>
      <c r="H45" s="35">
        <v>16</v>
      </c>
      <c r="I45" s="35">
        <v>36.061683443440884</v>
      </c>
      <c r="J45" s="35">
        <v>47.196221526413026</v>
      </c>
      <c r="K45" s="35">
        <v>-7.9741831463765047</v>
      </c>
      <c r="L45" s="35">
        <v>4503.4668319999992</v>
      </c>
      <c r="M45" s="35">
        <v>2244.4668319999996</v>
      </c>
      <c r="N45" s="35">
        <v>140.27917699999998</v>
      </c>
    </row>
    <row r="46" spans="1:14" ht="12.75" customHeight="1" x14ac:dyDescent="0.25">
      <c r="A46" s="36">
        <v>137</v>
      </c>
      <c r="B46" s="33" t="s">
        <v>356</v>
      </c>
      <c r="C46" s="35">
        <v>4087</v>
      </c>
      <c r="D46" s="35">
        <v>379.93334299999992</v>
      </c>
      <c r="E46" s="35">
        <v>38.133329000000003</v>
      </c>
      <c r="F46" s="35">
        <v>76.983323999999996</v>
      </c>
      <c r="G46" s="35">
        <v>10.757150103564351</v>
      </c>
      <c r="H46" s="35">
        <v>16</v>
      </c>
      <c r="I46" s="35">
        <v>51.598323818590671</v>
      </c>
      <c r="J46" s="35">
        <v>61.099704211772249</v>
      </c>
      <c r="K46" s="35">
        <v>-5.242849896435648</v>
      </c>
      <c r="L46" s="35">
        <v>6078.9334879999988</v>
      </c>
      <c r="M46" s="35">
        <v>1991.9334880000004</v>
      </c>
      <c r="N46" s="35">
        <v>124.49584300000002</v>
      </c>
    </row>
    <row r="47" spans="1:14" ht="12.75" customHeight="1" x14ac:dyDescent="0.25">
      <c r="A47" s="36">
        <v>138</v>
      </c>
      <c r="B47" s="33" t="s">
        <v>357</v>
      </c>
      <c r="C47" s="35">
        <v>8885</v>
      </c>
      <c r="D47" s="35">
        <v>1177.1500070000002</v>
      </c>
      <c r="E47" s="35">
        <v>34.316662999999998</v>
      </c>
      <c r="F47" s="35">
        <v>61.26665999999998</v>
      </c>
      <c r="G47" s="35">
        <v>7.5478910480098218</v>
      </c>
      <c r="H47" s="35">
        <v>8</v>
      </c>
      <c r="I47" s="35">
        <v>87.262977547700444</v>
      </c>
      <c r="J47" s="35">
        <v>91.676067324245921</v>
      </c>
      <c r="K47" s="35">
        <v>-0.45210895199017842</v>
      </c>
      <c r="L47" s="35">
        <v>9417.2000560000015</v>
      </c>
      <c r="M47" s="35">
        <v>532.20005600000013</v>
      </c>
      <c r="N47" s="35">
        <v>66.525007000000016</v>
      </c>
    </row>
    <row r="48" spans="1:14" ht="12.75" customHeight="1" x14ac:dyDescent="0.25">
      <c r="A48" s="36">
        <v>140</v>
      </c>
      <c r="B48" s="33" t="s">
        <v>341</v>
      </c>
      <c r="C48" s="35">
        <v>386</v>
      </c>
      <c r="D48" s="35">
        <v>61.01666800000001</v>
      </c>
      <c r="E48" s="35">
        <v>3.6333319999999998</v>
      </c>
      <c r="F48" s="35">
        <v>6.8166660000000006</v>
      </c>
      <c r="G48" s="35">
        <v>6.3261402605596224</v>
      </c>
      <c r="H48" s="35">
        <v>8</v>
      </c>
      <c r="I48" s="35">
        <v>67.51399316710814</v>
      </c>
      <c r="J48" s="35">
        <v>74.632637277648868</v>
      </c>
      <c r="K48" s="35">
        <v>-1.673859739440378</v>
      </c>
      <c r="L48" s="35">
        <v>488.13334400000008</v>
      </c>
      <c r="M48" s="35">
        <v>102.13334400000004</v>
      </c>
      <c r="N48" s="35">
        <v>12.766668000000005</v>
      </c>
    </row>
    <row r="49" spans="1:14" ht="12.75" customHeight="1" x14ac:dyDescent="0.25">
      <c r="A49" s="36">
        <v>141</v>
      </c>
      <c r="B49" s="33" t="s">
        <v>358</v>
      </c>
      <c r="C49" s="35">
        <v>5630</v>
      </c>
      <c r="D49" s="35">
        <v>478.43333700000005</v>
      </c>
      <c r="E49" s="35">
        <v>91.483330999999993</v>
      </c>
      <c r="F49" s="35">
        <v>66.549993000000015</v>
      </c>
      <c r="G49" s="35">
        <v>11.767574632868861</v>
      </c>
      <c r="H49" s="35">
        <v>16</v>
      </c>
      <c r="I49" s="35">
        <v>55.285692332594948</v>
      </c>
      <c r="J49" s="35">
        <v>61.741482528459784</v>
      </c>
      <c r="K49" s="35">
        <v>-4.2324253671311389</v>
      </c>
      <c r="L49" s="35">
        <v>7654.9333920000008</v>
      </c>
      <c r="M49" s="35">
        <v>2024.9333920000004</v>
      </c>
      <c r="N49" s="35">
        <v>126.55833699999999</v>
      </c>
    </row>
    <row r="50" spans="1:14" ht="12.75" customHeight="1" x14ac:dyDescent="0.25">
      <c r="A50" s="36">
        <v>142</v>
      </c>
      <c r="B50" s="33" t="s">
        <v>359</v>
      </c>
      <c r="C50" s="35">
        <v>6257</v>
      </c>
      <c r="D50" s="35">
        <v>1045.4666870000001</v>
      </c>
      <c r="E50" s="35">
        <v>167.53332499999999</v>
      </c>
      <c r="F50" s="35">
        <v>113.99998200000002</v>
      </c>
      <c r="G50" s="35">
        <v>5.9848870153430331</v>
      </c>
      <c r="H50" s="35">
        <v>8</v>
      </c>
      <c r="I50" s="35">
        <v>58.939337116530552</v>
      </c>
      <c r="J50" s="35">
        <v>64.478564902108204</v>
      </c>
      <c r="K50" s="35">
        <v>-2.0151129846569664</v>
      </c>
      <c r="L50" s="35">
        <v>8363.7334960000007</v>
      </c>
      <c r="M50" s="35">
        <v>2106.7334959999998</v>
      </c>
      <c r="N50" s="35">
        <v>263.34168699999998</v>
      </c>
    </row>
    <row r="51" spans="1:14" ht="12.75" customHeight="1" x14ac:dyDescent="0.25">
      <c r="A51" s="36">
        <v>144</v>
      </c>
      <c r="B51" s="33" t="s">
        <v>342</v>
      </c>
      <c r="C51" s="35">
        <v>3589</v>
      </c>
      <c r="D51" s="35">
        <v>527.483339</v>
      </c>
      <c r="E51" s="35">
        <v>71.133327999999992</v>
      </c>
      <c r="F51" s="35">
        <v>52.216661999999999</v>
      </c>
      <c r="G51" s="35">
        <v>6.8040063726069651</v>
      </c>
      <c r="H51" s="35">
        <v>8</v>
      </c>
      <c r="I51" s="35">
        <v>68.930858333470511</v>
      </c>
      <c r="J51" s="35">
        <v>74.943619971075748</v>
      </c>
      <c r="K51" s="35">
        <v>-1.1959936273930349</v>
      </c>
      <c r="L51" s="35">
        <v>4219.866712</v>
      </c>
      <c r="M51" s="35">
        <v>630.86671200000012</v>
      </c>
      <c r="N51" s="35">
        <v>78.858339000000015</v>
      </c>
    </row>
    <row r="52" spans="1:14" ht="12.75" customHeight="1" x14ac:dyDescent="0.25">
      <c r="A52" s="36">
        <v>143</v>
      </c>
      <c r="B52" s="33" t="s">
        <v>343</v>
      </c>
      <c r="C52" s="35">
        <v>1461</v>
      </c>
      <c r="D52" s="35">
        <v>226.51667999999998</v>
      </c>
      <c r="E52" s="35">
        <v>66.749994999999998</v>
      </c>
      <c r="F52" s="35">
        <v>68.299994000000012</v>
      </c>
      <c r="G52" s="35">
        <v>6.4498561430443013</v>
      </c>
      <c r="H52" s="35">
        <v>8.0000000000000036</v>
      </c>
      <c r="I52" s="35">
        <v>50.509357100059468</v>
      </c>
      <c r="J52" s="35">
        <v>62.272673838580552</v>
      </c>
      <c r="K52" s="35">
        <v>-1.5501438569556989</v>
      </c>
      <c r="L52" s="35">
        <v>1812.1334400000005</v>
      </c>
      <c r="M52" s="35">
        <v>351.13344000000006</v>
      </c>
      <c r="N52" s="35">
        <v>43.891680000000008</v>
      </c>
    </row>
    <row r="53" spans="1:14" ht="12.75" customHeight="1" x14ac:dyDescent="0.25">
      <c r="A53" s="36">
        <v>145</v>
      </c>
      <c r="B53" s="33" t="s">
        <v>344</v>
      </c>
      <c r="C53" s="35">
        <v>412</v>
      </c>
      <c r="D53" s="35">
        <v>35.783334999999994</v>
      </c>
      <c r="E53" s="35">
        <v>0</v>
      </c>
      <c r="F53" s="35">
        <v>4.6166660000000004</v>
      </c>
      <c r="G53" s="35">
        <v>11.513739566197506</v>
      </c>
      <c r="H53" s="35">
        <v>16.000000000000004</v>
      </c>
      <c r="I53" s="35">
        <v>63.737622184712329</v>
      </c>
      <c r="J53" s="35">
        <v>71.960872288734407</v>
      </c>
      <c r="K53" s="35">
        <v>-4.486260433802495</v>
      </c>
      <c r="L53" s="35">
        <v>572.53336000000002</v>
      </c>
      <c r="M53" s="35">
        <v>160.53336000000002</v>
      </c>
      <c r="N53" s="35">
        <v>10.033335000000001</v>
      </c>
    </row>
    <row r="54" spans="1:14" ht="12.75" customHeight="1" x14ac:dyDescent="0.25">
      <c r="B54" s="33" t="s">
        <v>345</v>
      </c>
      <c r="C54" s="35">
        <v>108302.83</v>
      </c>
      <c r="D54" s="35">
        <v>14275.900226000003</v>
      </c>
      <c r="E54" s="35">
        <v>1562.8998870000003</v>
      </c>
      <c r="F54" s="35">
        <v>9767.2664879999993</v>
      </c>
      <c r="G54" s="35">
        <v>7.5864098435455105</v>
      </c>
      <c r="H54" s="35">
        <v>9.6598451630282494</v>
      </c>
      <c r="I54" s="35">
        <v>44.729564823687632</v>
      </c>
      <c r="J54" s="35">
        <v>72.312814590609563</v>
      </c>
      <c r="K54" s="35">
        <v>-2.0734353194827384</v>
      </c>
      <c r="L54" s="35">
        <v>137902.98574599999</v>
      </c>
      <c r="M54" s="35">
        <v>29600.155746000015</v>
      </c>
      <c r="N54" s="35">
        <v>2677.2180669090912</v>
      </c>
    </row>
    <row r="55" spans="1:14" ht="12.75" customHeight="1" x14ac:dyDescent="0.25">
      <c r="A55" s="33" t="s">
        <v>360</v>
      </c>
    </row>
    <row r="56" spans="1:14" ht="12.75" customHeight="1" x14ac:dyDescent="0.25">
      <c r="A56" s="36">
        <v>885</v>
      </c>
      <c r="B56" s="33" t="s">
        <v>361</v>
      </c>
      <c r="C56" s="35">
        <v>30533</v>
      </c>
      <c r="D56" s="35">
        <v>6489.1666950000008</v>
      </c>
      <c r="E56" s="35">
        <v>401.66664600000001</v>
      </c>
      <c r="F56" s="35">
        <v>862.18333199999995</v>
      </c>
      <c r="G56" s="35">
        <v>4.7052266392734419</v>
      </c>
      <c r="H56" s="35">
        <v>4.5</v>
      </c>
      <c r="I56" s="35">
        <v>87.515755439318724</v>
      </c>
      <c r="J56" s="35">
        <v>98.465755517089249</v>
      </c>
      <c r="K56" s="35">
        <v>0.20522663927344184</v>
      </c>
      <c r="L56" s="35">
        <v>29201.250127500003</v>
      </c>
      <c r="M56" s="35">
        <v>-1331.7498724999996</v>
      </c>
      <c r="N56" s="35">
        <v>-295.94441611111114</v>
      </c>
    </row>
    <row r="57" spans="1:14" ht="12.75" customHeight="1" x14ac:dyDescent="0.25">
      <c r="A57" s="36">
        <v>886</v>
      </c>
      <c r="B57" s="33" t="s">
        <v>362</v>
      </c>
      <c r="C57" s="35">
        <v>15002.64</v>
      </c>
      <c r="D57" s="35">
        <v>3344.5833410000005</v>
      </c>
      <c r="E57" s="35">
        <v>97.516660999999999</v>
      </c>
      <c r="F57" s="35">
        <v>595.08333099999993</v>
      </c>
      <c r="G57" s="35">
        <v>4.4856529111080086</v>
      </c>
      <c r="H57" s="35">
        <v>4.4999999999999991</v>
      </c>
      <c r="I57" s="35">
        <v>82.580346851386807</v>
      </c>
      <c r="J57" s="35">
        <v>96.857151085194062</v>
      </c>
      <c r="K57" s="35">
        <v>-1.4347088891991575E-2</v>
      </c>
      <c r="L57" s="35">
        <v>15050.625034499999</v>
      </c>
      <c r="M57" s="35">
        <v>47.98503450000004</v>
      </c>
      <c r="N57" s="35">
        <v>10.663341000000001</v>
      </c>
    </row>
    <row r="58" spans="1:14" ht="12.75" customHeight="1" x14ac:dyDescent="0.25">
      <c r="A58" s="36">
        <v>883</v>
      </c>
      <c r="B58" s="33" t="s">
        <v>363</v>
      </c>
      <c r="C58" s="35">
        <v>19959</v>
      </c>
      <c r="D58" s="35">
        <v>4153.883358000001</v>
      </c>
      <c r="E58" s="35">
        <v>746.01664300000004</v>
      </c>
      <c r="F58" s="35">
        <v>228.36666499999998</v>
      </c>
      <c r="G58" s="35">
        <v>4.8049014090780346</v>
      </c>
      <c r="H58" s="35">
        <v>4.4999999999999982</v>
      </c>
      <c r="I58" s="35">
        <v>86.487962144062109</v>
      </c>
      <c r="J58" s="35">
        <v>90.518854097396215</v>
      </c>
      <c r="K58" s="35">
        <v>0.30490140907803437</v>
      </c>
      <c r="L58" s="35">
        <v>18692.475110999996</v>
      </c>
      <c r="M58" s="35">
        <v>-1266.5248889999998</v>
      </c>
      <c r="N58" s="35">
        <v>-281.44997533333333</v>
      </c>
    </row>
    <row r="59" spans="1:14" ht="12.75" customHeight="1" x14ac:dyDescent="0.25">
      <c r="A59" s="36">
        <v>884</v>
      </c>
      <c r="B59" s="33" t="s">
        <v>364</v>
      </c>
      <c r="C59" s="35">
        <v>7521</v>
      </c>
      <c r="D59" s="35">
        <v>1607.0500070000003</v>
      </c>
      <c r="E59" s="35">
        <v>270.083326</v>
      </c>
      <c r="F59" s="35">
        <v>607.73333000000002</v>
      </c>
      <c r="G59" s="35">
        <v>4.6800037131638543</v>
      </c>
      <c r="H59" s="35">
        <v>4.4999999999999991</v>
      </c>
      <c r="I59" s="35">
        <v>67.260483537704786</v>
      </c>
      <c r="J59" s="35">
        <v>89.03647404756957</v>
      </c>
      <c r="K59" s="35">
        <v>0.18000371316385441</v>
      </c>
      <c r="L59" s="35">
        <v>7231.7250315000001</v>
      </c>
      <c r="M59" s="35">
        <v>-289.27496850000023</v>
      </c>
      <c r="N59" s="35">
        <v>-64.283326333333392</v>
      </c>
    </row>
    <row r="60" spans="1:14" ht="12.75" customHeight="1" x14ac:dyDescent="0.25">
      <c r="A60" s="36">
        <v>0</v>
      </c>
      <c r="B60" s="33" t="s">
        <v>337</v>
      </c>
      <c r="C60" s="35">
        <v>0</v>
      </c>
      <c r="D60" s="35">
        <v>102.00000299999999</v>
      </c>
      <c r="E60" s="35">
        <v>0</v>
      </c>
      <c r="F60" s="35">
        <v>5444.4833290000006</v>
      </c>
      <c r="G60" s="35">
        <v>0</v>
      </c>
      <c r="H60" s="35">
        <v>1</v>
      </c>
      <c r="I60" s="35">
        <v>0</v>
      </c>
      <c r="J60" s="35">
        <v>0</v>
      </c>
      <c r="K60" s="35">
        <v>-1</v>
      </c>
      <c r="L60" s="35">
        <v>102.00000299999999</v>
      </c>
      <c r="M60" s="35">
        <v>102.00000299999999</v>
      </c>
      <c r="N60" s="35">
        <v>102.00000299999999</v>
      </c>
    </row>
    <row r="61" spans="1:14" ht="12.75" customHeight="1" x14ac:dyDescent="0.25">
      <c r="B61" s="33" t="s">
        <v>345</v>
      </c>
      <c r="C61" s="35">
        <v>73015.64</v>
      </c>
      <c r="D61" s="35">
        <v>15696.683404000001</v>
      </c>
      <c r="E61" s="35">
        <v>1515.2832760000001</v>
      </c>
      <c r="F61" s="35">
        <v>7737.8499869999996</v>
      </c>
      <c r="G61" s="35">
        <v>4.6516603616655319</v>
      </c>
      <c r="H61" s="35">
        <v>4.4772563412721293</v>
      </c>
      <c r="I61" s="35">
        <v>65.033334682289393</v>
      </c>
      <c r="J61" s="35">
        <v>94.269865131868116</v>
      </c>
      <c r="K61" s="35">
        <v>0.17440402039340255</v>
      </c>
      <c r="L61" s="35">
        <v>70278.07530750001</v>
      </c>
      <c r="M61" s="35">
        <v>-2737.5646924999992</v>
      </c>
      <c r="N61" s="35">
        <v>-529.01437377777779</v>
      </c>
    </row>
    <row r="62" spans="1:14" ht="12.75" customHeight="1" x14ac:dyDescent="0.25">
      <c r="A62" s="33" t="s">
        <v>365</v>
      </c>
    </row>
    <row r="63" spans="1:14" ht="12.75" customHeight="1" x14ac:dyDescent="0.25">
      <c r="A63" s="36">
        <v>877</v>
      </c>
      <c r="B63" s="33" t="s">
        <v>366</v>
      </c>
      <c r="C63" s="35">
        <v>0</v>
      </c>
      <c r="D63" s="35">
        <v>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</row>
    <row r="64" spans="1:14" ht="12.75" customHeight="1" x14ac:dyDescent="0.25">
      <c r="A64" s="36">
        <v>881</v>
      </c>
      <c r="B64" s="33" t="s">
        <v>367</v>
      </c>
      <c r="C64" s="35">
        <v>5157</v>
      </c>
      <c r="D64" s="35">
        <v>1326.0500140000001</v>
      </c>
      <c r="E64" s="35">
        <v>400.21665400000001</v>
      </c>
      <c r="F64" s="35">
        <v>172.716666</v>
      </c>
      <c r="G64" s="35">
        <v>3.8889935866325476</v>
      </c>
      <c r="H64" s="35">
        <v>4.5</v>
      </c>
      <c r="I64" s="35">
        <v>60.348080959604815</v>
      </c>
      <c r="J64" s="35">
        <v>66.386035316416908</v>
      </c>
      <c r="K64" s="35">
        <v>-0.61100641336745243</v>
      </c>
      <c r="L64" s="35">
        <v>5967.2250629999999</v>
      </c>
      <c r="M64" s="35">
        <v>810.22506299999998</v>
      </c>
      <c r="N64" s="35">
        <v>180.050014</v>
      </c>
    </row>
    <row r="65" spans="1:14" ht="12.75" customHeight="1" x14ac:dyDescent="0.25">
      <c r="A65" s="36">
        <v>878</v>
      </c>
      <c r="B65" s="33" t="s">
        <v>368</v>
      </c>
      <c r="C65" s="35">
        <v>28782.68</v>
      </c>
      <c r="D65" s="35">
        <v>6482.6000139999996</v>
      </c>
      <c r="E65" s="35">
        <v>433.24999099999991</v>
      </c>
      <c r="F65" s="35">
        <v>743.13333</v>
      </c>
      <c r="G65" s="35">
        <v>4.4399901178292875</v>
      </c>
      <c r="H65" s="35">
        <v>4.5000000000000009</v>
      </c>
      <c r="I65" s="35">
        <v>83.511751242149387</v>
      </c>
      <c r="J65" s="35">
        <v>92.485393777675668</v>
      </c>
      <c r="K65" s="35">
        <v>-6.0009882170712105E-2</v>
      </c>
      <c r="L65" s="35">
        <v>29171.700063000004</v>
      </c>
      <c r="M65" s="35">
        <v>389.02006300000039</v>
      </c>
      <c r="N65" s="35">
        <v>86.448902888888966</v>
      </c>
    </row>
    <row r="66" spans="1:14" ht="12.75" customHeight="1" x14ac:dyDescent="0.25">
      <c r="A66" s="36">
        <v>0</v>
      </c>
      <c r="B66" s="33" t="s">
        <v>337</v>
      </c>
      <c r="C66" s="35">
        <v>252</v>
      </c>
      <c r="D66" s="35">
        <v>543.45000099999993</v>
      </c>
      <c r="E66" s="35">
        <v>0</v>
      </c>
      <c r="F66" s="35">
        <v>2351.1666660000001</v>
      </c>
      <c r="G66" s="35">
        <v>0.46370411176059606</v>
      </c>
      <c r="H66" s="35">
        <v>1</v>
      </c>
      <c r="I66" s="35">
        <v>0</v>
      </c>
      <c r="J66" s="35">
        <v>0</v>
      </c>
      <c r="K66" s="35">
        <v>-0.536295888239404</v>
      </c>
      <c r="L66" s="35">
        <v>543.45000099999993</v>
      </c>
      <c r="M66" s="35">
        <v>291.45000099999993</v>
      </c>
      <c r="N66" s="35">
        <v>291.45000099999993</v>
      </c>
    </row>
    <row r="67" spans="1:14" ht="12.75" customHeight="1" x14ac:dyDescent="0.25">
      <c r="B67" s="33" t="s">
        <v>345</v>
      </c>
      <c r="C67" s="35">
        <v>34191.68</v>
      </c>
      <c r="D67" s="35">
        <v>8352.1000289999993</v>
      </c>
      <c r="E67" s="35">
        <v>833.46664499999986</v>
      </c>
      <c r="F67" s="35">
        <v>3267.016662</v>
      </c>
      <c r="G67" s="35">
        <v>4.093782387816276</v>
      </c>
      <c r="H67" s="35">
        <v>4.2722638621549498</v>
      </c>
      <c r="I67" s="35">
        <v>60.566959535299766</v>
      </c>
      <c r="J67" s="35">
        <v>82.108718794888645</v>
      </c>
      <c r="K67" s="35">
        <v>-0.17848147433867381</v>
      </c>
      <c r="L67" s="35">
        <v>35682.375127000007</v>
      </c>
      <c r="M67" s="35">
        <v>1490.6951270000002</v>
      </c>
      <c r="N67" s="35">
        <v>557.94891788888901</v>
      </c>
    </row>
    <row r="68" spans="1:14" ht="12.75" customHeight="1" x14ac:dyDescent="0.25">
      <c r="B68" s="33" t="s">
        <v>369</v>
      </c>
      <c r="C68" s="35">
        <v>287301.15000000002</v>
      </c>
      <c r="D68" s="35">
        <v>51382.650392999996</v>
      </c>
      <c r="E68" s="35">
        <v>4751.4330929999996</v>
      </c>
      <c r="F68" s="35">
        <v>31122.583057</v>
      </c>
      <c r="G68" s="35">
        <v>5.5914038649734552</v>
      </c>
      <c r="H68" s="35">
        <v>6.2220428654465492</v>
      </c>
      <c r="I68" s="35">
        <v>54.822701806979552</v>
      </c>
      <c r="J68" s="35">
        <v>85.146953753092617</v>
      </c>
      <c r="K68" s="35">
        <v>-0.63063900047309407</v>
      </c>
      <c r="L68" s="35">
        <v>319705.05328549998</v>
      </c>
      <c r="M68" s="35">
        <v>32403.903285500011</v>
      </c>
      <c r="N68" s="35">
        <v>3009.3632844141421</v>
      </c>
    </row>
    <row r="69" spans="1:14" ht="12.75" customHeight="1" x14ac:dyDescent="0.25">
      <c r="B69" s="33" t="s">
        <v>370</v>
      </c>
      <c r="C69" s="35">
        <v>287301.15000000002</v>
      </c>
      <c r="D69" s="35">
        <v>51382.650392999996</v>
      </c>
      <c r="E69" s="35">
        <v>4751.4330929999996</v>
      </c>
      <c r="F69" s="35">
        <v>31122.583057</v>
      </c>
      <c r="G69" s="35">
        <v>5.5914038649734552</v>
      </c>
      <c r="H69" s="35">
        <v>6.2220428654465492</v>
      </c>
      <c r="I69" s="35">
        <v>54.822701806979552</v>
      </c>
      <c r="J69" s="35">
        <v>85.146953753092617</v>
      </c>
      <c r="K69" s="35">
        <v>-0.63063900047309407</v>
      </c>
      <c r="L69" s="35">
        <v>319705.05328549998</v>
      </c>
      <c r="M69" s="35">
        <v>32403.903285500011</v>
      </c>
      <c r="N69" s="35">
        <v>3009.3632844141421</v>
      </c>
    </row>
    <row r="70" spans="1:14" ht="12.75" customHeight="1" x14ac:dyDescent="0.25">
      <c r="A70" s="33" t="s">
        <v>371</v>
      </c>
      <c r="B70" s="34">
        <v>45097</v>
      </c>
      <c r="C70" s="33" t="s">
        <v>372</v>
      </c>
    </row>
    <row r="73" spans="1:14" ht="12.75" customHeight="1" x14ac:dyDescent="0.25">
      <c r="A73" s="42" t="s">
        <v>373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74" spans="1:14" ht="12.75" customHeight="1" x14ac:dyDescent="0.25">
      <c r="A74" s="43">
        <v>28</v>
      </c>
      <c r="B74" s="42" t="s">
        <v>374</v>
      </c>
      <c r="C74" s="44">
        <v>996</v>
      </c>
      <c r="D74" s="44">
        <v>614.93334700000003</v>
      </c>
      <c r="E74" s="44">
        <v>257.36665799999997</v>
      </c>
      <c r="F74" s="44">
        <v>837.56666299999995</v>
      </c>
      <c r="G74" s="44">
        <v>1.6196877350351273</v>
      </c>
      <c r="H74" s="44">
        <v>1.6699999999999997</v>
      </c>
      <c r="I74" s="44">
        <v>34.880332872547825</v>
      </c>
      <c r="J74" s="44">
        <v>68.371796628759697</v>
      </c>
      <c r="K74" s="44">
        <v>-5.0312264964872781E-2</v>
      </c>
      <c r="L74" s="44">
        <v>1026.9386894899999</v>
      </c>
      <c r="M74" s="44">
        <v>30.938689489999998</v>
      </c>
      <c r="N74" s="44">
        <v>18.52616137125748</v>
      </c>
    </row>
    <row r="75" spans="1:14" ht="12.75" customHeight="1" x14ac:dyDescent="0.25">
      <c r="A75" s="43">
        <v>72</v>
      </c>
      <c r="B75" s="42" t="s">
        <v>375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</row>
    <row r="76" spans="1:14" ht="12.75" customHeight="1" x14ac:dyDescent="0.25">
      <c r="A76" s="43">
        <v>73</v>
      </c>
      <c r="B76" s="42" t="s">
        <v>376</v>
      </c>
      <c r="C76" s="44">
        <v>25941</v>
      </c>
      <c r="D76" s="44">
        <v>1783.6000350000002</v>
      </c>
      <c r="E76" s="44">
        <v>167.216645</v>
      </c>
      <c r="F76" s="44">
        <v>1943.5333249999999</v>
      </c>
      <c r="G76" s="44">
        <v>14.544180024082584</v>
      </c>
      <c r="H76" s="44">
        <v>16.999999999999996</v>
      </c>
      <c r="I76" s="44">
        <v>39.183462567858932</v>
      </c>
      <c r="J76" s="44">
        <v>78.220634061350538</v>
      </c>
      <c r="K76" s="44">
        <v>-2.4558199759174157</v>
      </c>
      <c r="L76" s="44">
        <v>30321.200594999998</v>
      </c>
      <c r="M76" s="44">
        <v>4380.2005949999993</v>
      </c>
      <c r="N76" s="44">
        <v>257.65885852941176</v>
      </c>
    </row>
    <row r="77" spans="1:14" ht="12.75" customHeight="1" x14ac:dyDescent="0.25">
      <c r="A77" s="43">
        <v>180</v>
      </c>
      <c r="B77" s="42" t="s">
        <v>377</v>
      </c>
      <c r="C77" s="44">
        <v>2621</v>
      </c>
      <c r="D77" s="44">
        <v>233.41666900000001</v>
      </c>
      <c r="E77" s="44">
        <v>15.766666000000001</v>
      </c>
      <c r="F77" s="44">
        <v>454.76666599999999</v>
      </c>
      <c r="G77" s="44">
        <v>11.228846728165758</v>
      </c>
      <c r="H77" s="44">
        <v>13</v>
      </c>
      <c r="I77" s="44">
        <v>28.640583042684657</v>
      </c>
      <c r="J77" s="44">
        <v>80.910460812069999</v>
      </c>
      <c r="K77" s="44">
        <v>-1.7711532718342413</v>
      </c>
      <c r="L77" s="44">
        <v>3034.4166969999997</v>
      </c>
      <c r="M77" s="44">
        <v>413.41669699999983</v>
      </c>
      <c r="N77" s="44">
        <v>31.801284384615375</v>
      </c>
    </row>
    <row r="78" spans="1:14" ht="12.75" customHeight="1" x14ac:dyDescent="0.25">
      <c r="A78" s="43">
        <v>0</v>
      </c>
      <c r="B78" s="42" t="s">
        <v>337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</row>
    <row r="79" spans="1:14" ht="12.75" customHeight="1" x14ac:dyDescent="0.25">
      <c r="A79" s="43">
        <v>75</v>
      </c>
      <c r="B79" s="42" t="s">
        <v>378</v>
      </c>
      <c r="C79" s="44">
        <v>6178</v>
      </c>
      <c r="D79" s="44">
        <v>438.30000900000005</v>
      </c>
      <c r="E79" s="44">
        <v>132.61666099999999</v>
      </c>
      <c r="F79" s="44">
        <v>277.28333200000003</v>
      </c>
      <c r="G79" s="44">
        <v>14.095368179652487</v>
      </c>
      <c r="H79" s="44">
        <v>18.000000000000004</v>
      </c>
      <c r="I79" s="44">
        <v>38.75527251203917</v>
      </c>
      <c r="J79" s="44">
        <v>57.577968816748935</v>
      </c>
      <c r="K79" s="44">
        <v>-3.9046318203475128</v>
      </c>
      <c r="L79" s="44">
        <v>7889.4001620000017</v>
      </c>
      <c r="M79" s="44">
        <v>1711.400162000001</v>
      </c>
      <c r="N79" s="44">
        <v>95.077786777777803</v>
      </c>
    </row>
    <row r="80" spans="1:14" ht="12.75" customHeight="1" x14ac:dyDescent="0.25">
      <c r="A80" s="42"/>
      <c r="B80" s="42" t="s">
        <v>345</v>
      </c>
      <c r="C80" s="44">
        <v>35736</v>
      </c>
      <c r="D80" s="44">
        <v>3070.2500599999998</v>
      </c>
      <c r="E80" s="44">
        <v>572.96663000000001</v>
      </c>
      <c r="F80" s="44">
        <v>3513.1499859999999</v>
      </c>
      <c r="G80" s="44">
        <v>11.639442814635107</v>
      </c>
      <c r="H80" s="44">
        <v>13.768245360278572</v>
      </c>
      <c r="I80" s="44">
        <v>37.067496522775187</v>
      </c>
      <c r="J80" s="44">
        <v>72.811644061705962</v>
      </c>
      <c r="K80" s="44">
        <v>-2.1288025456434663</v>
      </c>
      <c r="L80" s="44">
        <v>42271.956143490002</v>
      </c>
      <c r="M80" s="44">
        <v>6535.9561434900006</v>
      </c>
      <c r="N80" s="44">
        <v>403.06409106306245</v>
      </c>
    </row>
    <row r="81" spans="1:14" ht="12.75" customHeight="1" x14ac:dyDescent="0.25">
      <c r="A81" s="42" t="s">
        <v>379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ht="12.75" customHeight="1" x14ac:dyDescent="0.25">
      <c r="A82" s="43">
        <v>57</v>
      </c>
      <c r="B82" s="42" t="s">
        <v>380</v>
      </c>
      <c r="C82" s="44">
        <v>6133.16</v>
      </c>
      <c r="D82" s="44">
        <v>944.35002400000008</v>
      </c>
      <c r="E82" s="44">
        <v>368.71664700000002</v>
      </c>
      <c r="F82" s="44">
        <v>838.03333100000009</v>
      </c>
      <c r="G82" s="44">
        <v>6.4945834109493275</v>
      </c>
      <c r="H82" s="44">
        <v>6.6599999999999975</v>
      </c>
      <c r="I82" s="44">
        <v>42.810417651134792</v>
      </c>
      <c r="J82" s="44">
        <v>70.133140628361346</v>
      </c>
      <c r="K82" s="44">
        <v>-0.16541658905067266</v>
      </c>
      <c r="L82" s="44">
        <v>6289.3711598399996</v>
      </c>
      <c r="M82" s="44">
        <v>156.21115984000005</v>
      </c>
      <c r="N82" s="44">
        <v>23.455129105105108</v>
      </c>
    </row>
    <row r="83" spans="1:14" ht="12.75" customHeight="1" x14ac:dyDescent="0.25">
      <c r="A83" s="43">
        <v>64</v>
      </c>
      <c r="B83" s="42" t="s">
        <v>377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</row>
    <row r="84" spans="1:14" ht="12.75" customHeight="1" x14ac:dyDescent="0.25">
      <c r="A84" s="43">
        <v>60</v>
      </c>
      <c r="B84" s="42" t="s">
        <v>381</v>
      </c>
      <c r="C84" s="44">
        <v>4573</v>
      </c>
      <c r="D84" s="44">
        <v>648.08336199999997</v>
      </c>
      <c r="E84" s="44">
        <v>219.716643</v>
      </c>
      <c r="F84" s="44">
        <v>775.54999899999996</v>
      </c>
      <c r="G84" s="44">
        <v>7.0561910213025962</v>
      </c>
      <c r="H84" s="44">
        <v>6.660000000000001</v>
      </c>
      <c r="I84" s="44">
        <v>41.782738612613258</v>
      </c>
      <c r="J84" s="44">
        <v>79.12383414042678</v>
      </c>
      <c r="K84" s="44">
        <v>0.39619102130259648</v>
      </c>
      <c r="L84" s="44">
        <v>4316.2351909200006</v>
      </c>
      <c r="M84" s="44">
        <v>-256.76480907999996</v>
      </c>
      <c r="N84" s="44">
        <v>-38.55327463663663</v>
      </c>
    </row>
    <row r="85" spans="1:14" ht="12.75" customHeight="1" x14ac:dyDescent="0.25">
      <c r="A85" s="43">
        <v>222</v>
      </c>
      <c r="B85" s="42" t="s">
        <v>382</v>
      </c>
      <c r="C85" s="44">
        <v>6426</v>
      </c>
      <c r="D85" s="44">
        <v>1003.4833650000002</v>
      </c>
      <c r="E85" s="44">
        <v>428.44997399999994</v>
      </c>
      <c r="F85" s="44">
        <v>343.449997</v>
      </c>
      <c r="G85" s="44">
        <v>6.4036935978505225</v>
      </c>
      <c r="H85" s="44">
        <v>6.6599999999999993</v>
      </c>
      <c r="I85" s="44">
        <v>54.346846983821486</v>
      </c>
      <c r="J85" s="44">
        <v>67.381968050853445</v>
      </c>
      <c r="K85" s="44">
        <v>-0.25630640214947786</v>
      </c>
      <c r="L85" s="44">
        <v>6683.1992108999993</v>
      </c>
      <c r="M85" s="44">
        <v>257.19921089999997</v>
      </c>
      <c r="N85" s="44">
        <v>38.618500135135129</v>
      </c>
    </row>
    <row r="86" spans="1:14" ht="12.75" customHeight="1" x14ac:dyDescent="0.25">
      <c r="A86" s="43">
        <v>999</v>
      </c>
      <c r="B86" s="42" t="s">
        <v>383</v>
      </c>
      <c r="C86" s="44">
        <v>7384</v>
      </c>
      <c r="D86" s="44">
        <v>1072.7833710000002</v>
      </c>
      <c r="E86" s="44">
        <v>577.23330599999997</v>
      </c>
      <c r="F86" s="44">
        <v>853.78332699999999</v>
      </c>
      <c r="G86" s="44">
        <v>6.8830298824607699</v>
      </c>
      <c r="H86" s="44">
        <v>6.6599999999999993</v>
      </c>
      <c r="I86" s="44">
        <v>44.281041119939665</v>
      </c>
      <c r="J86" s="44">
        <v>67.19378808170481</v>
      </c>
      <c r="K86" s="44">
        <v>0.22302988246077007</v>
      </c>
      <c r="L86" s="44">
        <v>7144.7372508599992</v>
      </c>
      <c r="M86" s="44">
        <v>-239.26274914000038</v>
      </c>
      <c r="N86" s="44">
        <v>-35.925337708708639</v>
      </c>
    </row>
    <row r="87" spans="1:14" ht="12.75" customHeight="1" x14ac:dyDescent="0.25">
      <c r="A87" s="43">
        <v>0</v>
      </c>
      <c r="B87" s="42" t="s">
        <v>337</v>
      </c>
      <c r="C87" s="44">
        <v>0</v>
      </c>
      <c r="D87" s="44">
        <v>1.6833350000000002</v>
      </c>
      <c r="E87" s="44">
        <v>0</v>
      </c>
      <c r="F87" s="44">
        <v>720.31666599999994</v>
      </c>
      <c r="G87" s="44">
        <v>0</v>
      </c>
      <c r="H87" s="44">
        <v>1</v>
      </c>
      <c r="I87" s="44">
        <v>0</v>
      </c>
      <c r="J87" s="44">
        <v>0</v>
      </c>
      <c r="K87" s="44">
        <v>-1</v>
      </c>
      <c r="L87" s="44">
        <v>1.6833350000000002</v>
      </c>
      <c r="M87" s="44">
        <v>1.6833350000000002</v>
      </c>
      <c r="N87" s="44">
        <v>1.6833350000000002</v>
      </c>
    </row>
    <row r="88" spans="1:14" ht="12.75" customHeight="1" x14ac:dyDescent="0.25">
      <c r="A88" s="43">
        <v>59</v>
      </c>
      <c r="B88" s="42" t="s">
        <v>384</v>
      </c>
      <c r="C88" s="44">
        <v>9240.82</v>
      </c>
      <c r="D88" s="44">
        <v>1259.6333999999999</v>
      </c>
      <c r="E88" s="44">
        <v>649.41661299999998</v>
      </c>
      <c r="F88" s="44">
        <v>1325.7333269999999</v>
      </c>
      <c r="G88" s="44">
        <v>7.3361185881542994</v>
      </c>
      <c r="H88" s="44">
        <v>6.6599999999999993</v>
      </c>
      <c r="I88" s="44">
        <v>42.349634430785933</v>
      </c>
      <c r="J88" s="44">
        <v>71.759194873586523</v>
      </c>
      <c r="K88" s="44">
        <v>0.6761185881542997</v>
      </c>
      <c r="L88" s="44">
        <v>8389.1584439999988</v>
      </c>
      <c r="M88" s="44">
        <v>-851.66155600000025</v>
      </c>
      <c r="N88" s="44">
        <v>-127.87711051051058</v>
      </c>
    </row>
    <row r="89" spans="1:14" ht="12.75" customHeight="1" x14ac:dyDescent="0.25">
      <c r="A89" s="43">
        <v>27</v>
      </c>
      <c r="B89" s="42" t="s">
        <v>385</v>
      </c>
      <c r="C89" s="44">
        <v>4873</v>
      </c>
      <c r="D89" s="44">
        <v>794.81670000000008</v>
      </c>
      <c r="E89" s="44">
        <v>305.09997599999997</v>
      </c>
      <c r="F89" s="44">
        <v>789.56666200000006</v>
      </c>
      <c r="G89" s="44">
        <v>6.130973342658752</v>
      </c>
      <c r="H89" s="44">
        <v>6.6599999999999975</v>
      </c>
      <c r="I89" s="44">
        <v>38.723902295622572</v>
      </c>
      <c r="J89" s="44">
        <v>66.521555456320471</v>
      </c>
      <c r="K89" s="44">
        <v>-0.52902665734124754</v>
      </c>
      <c r="L89" s="44">
        <v>5293.479221999999</v>
      </c>
      <c r="M89" s="44">
        <v>420.47922199999977</v>
      </c>
      <c r="N89" s="44">
        <v>63.135018318318295</v>
      </c>
    </row>
    <row r="90" spans="1:14" ht="12.75" customHeight="1" x14ac:dyDescent="0.25">
      <c r="A90" s="43">
        <v>224</v>
      </c>
      <c r="B90" s="42" t="s">
        <v>386</v>
      </c>
      <c r="C90" s="44">
        <v>0</v>
      </c>
      <c r="D90" s="44">
        <v>9.9999999999999995E-7</v>
      </c>
      <c r="E90" s="44">
        <v>0</v>
      </c>
      <c r="F90" s="44">
        <v>0</v>
      </c>
      <c r="G90" s="44">
        <v>0</v>
      </c>
      <c r="H90" s="44">
        <v>6.66</v>
      </c>
      <c r="I90" s="44">
        <v>0</v>
      </c>
      <c r="J90" s="44">
        <v>0</v>
      </c>
      <c r="K90" s="44">
        <v>-6.66</v>
      </c>
      <c r="L90" s="44">
        <v>6.6600000000000006E-6</v>
      </c>
      <c r="M90" s="44">
        <v>6.6600000000000006E-6</v>
      </c>
      <c r="N90" s="44">
        <v>9.9999999999999995E-7</v>
      </c>
    </row>
    <row r="91" spans="1:14" ht="12.75" customHeight="1" x14ac:dyDescent="0.25">
      <c r="A91" s="42"/>
      <c r="B91" s="42" t="s">
        <v>345</v>
      </c>
      <c r="C91" s="44">
        <v>38629.980000000003</v>
      </c>
      <c r="D91" s="44">
        <v>5724.8335580000003</v>
      </c>
      <c r="E91" s="44">
        <v>2548.633159</v>
      </c>
      <c r="F91" s="44">
        <v>5646.4333089999991</v>
      </c>
      <c r="G91" s="44">
        <v>6.7477909372609917</v>
      </c>
      <c r="H91" s="44">
        <v>6.658335728715346</v>
      </c>
      <c r="I91" s="44">
        <v>41.5427244157787</v>
      </c>
      <c r="J91" s="44">
        <v>69.89459079557939</v>
      </c>
      <c r="K91" s="44">
        <v>8.9455208545646203E-2</v>
      </c>
      <c r="L91" s="44">
        <v>38117.863820179991</v>
      </c>
      <c r="M91" s="44">
        <v>-512.11617982000087</v>
      </c>
      <c r="N91" s="44">
        <v>-75.463739297297309</v>
      </c>
    </row>
    <row r="92" spans="1:14" ht="12.75" customHeight="1" x14ac:dyDescent="0.25">
      <c r="A92" s="42" t="s">
        <v>387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ht="12.75" customHeight="1" x14ac:dyDescent="0.25">
      <c r="A93" s="43">
        <v>1117</v>
      </c>
      <c r="B93" s="42" t="s">
        <v>388</v>
      </c>
      <c r="C93" s="44">
        <v>10554</v>
      </c>
      <c r="D93" s="44">
        <v>1170.400054</v>
      </c>
      <c r="E93" s="44">
        <v>228.03328500000001</v>
      </c>
      <c r="F93" s="44">
        <v>957.61666400000001</v>
      </c>
      <c r="G93" s="44">
        <v>9.0174295224357532</v>
      </c>
      <c r="H93" s="44">
        <v>8.1278070174884007</v>
      </c>
      <c r="I93" s="44">
        <v>54.894577485303543</v>
      </c>
      <c r="J93" s="44">
        <v>92.485187412223937</v>
      </c>
      <c r="K93" s="44">
        <v>0.89742952243575358</v>
      </c>
      <c r="L93" s="44">
        <v>9512.7857721700002</v>
      </c>
      <c r="M93" s="44">
        <v>-1041.2142278299996</v>
      </c>
      <c r="N93" s="44">
        <v>-128.11605431379243</v>
      </c>
    </row>
    <row r="94" spans="1:14" ht="12.75" customHeight="1" x14ac:dyDescent="0.25">
      <c r="A94" s="43">
        <v>5309</v>
      </c>
      <c r="B94" s="42" t="s">
        <v>389</v>
      </c>
      <c r="C94" s="44">
        <v>1700</v>
      </c>
      <c r="D94" s="44">
        <v>266.31667399999998</v>
      </c>
      <c r="E94" s="44">
        <v>42.249993000000003</v>
      </c>
      <c r="F94" s="44">
        <v>296.749999</v>
      </c>
      <c r="G94" s="44">
        <v>6.3833780080927269</v>
      </c>
      <c r="H94" s="44">
        <v>6.25</v>
      </c>
      <c r="I94" s="44">
        <v>44.935157955819442</v>
      </c>
      <c r="J94" s="44">
        <v>88.149508373417461</v>
      </c>
      <c r="K94" s="44">
        <v>0.13337800809272721</v>
      </c>
      <c r="L94" s="44">
        <v>1664.4792124999999</v>
      </c>
      <c r="M94" s="44">
        <v>-35.520787500000154</v>
      </c>
      <c r="N94" s="44">
        <v>-5.683326000000025</v>
      </c>
    </row>
    <row r="95" spans="1:14" ht="12.75" customHeight="1" x14ac:dyDescent="0.25">
      <c r="A95" s="43">
        <v>9</v>
      </c>
      <c r="B95" s="42" t="s">
        <v>390</v>
      </c>
      <c r="C95" s="44">
        <v>11828</v>
      </c>
      <c r="D95" s="44">
        <v>1029.0167040000001</v>
      </c>
      <c r="E95" s="44">
        <v>180.11663499999997</v>
      </c>
      <c r="F95" s="44">
        <v>753.34999599999992</v>
      </c>
      <c r="G95" s="44">
        <v>11.494468412438909</v>
      </c>
      <c r="H95" s="44">
        <v>11.500000000000002</v>
      </c>
      <c r="I95" s="44">
        <v>52.409196073978961</v>
      </c>
      <c r="J95" s="44">
        <v>85.062722677796032</v>
      </c>
      <c r="K95" s="44">
        <v>-5.5315875610904182E-3</v>
      </c>
      <c r="L95" s="44">
        <v>11833.692096000002</v>
      </c>
      <c r="M95" s="44">
        <v>5.6920960000004195</v>
      </c>
      <c r="N95" s="44">
        <v>0.49496486956525149</v>
      </c>
    </row>
    <row r="96" spans="1:14" ht="12.75" customHeight="1" x14ac:dyDescent="0.25">
      <c r="A96" s="43">
        <v>14</v>
      </c>
      <c r="B96" s="42" t="s">
        <v>391</v>
      </c>
      <c r="C96" s="44">
        <v>23390</v>
      </c>
      <c r="D96" s="44">
        <v>1748.1334230000002</v>
      </c>
      <c r="E96" s="44">
        <v>328.63326199999995</v>
      </c>
      <c r="F96" s="44">
        <v>1256.56665</v>
      </c>
      <c r="G96" s="44">
        <v>13.379985584773067</v>
      </c>
      <c r="H96" s="44">
        <v>11.5</v>
      </c>
      <c r="I96" s="44">
        <v>61.017391269793535</v>
      </c>
      <c r="J96" s="44">
        <v>97.936521130014569</v>
      </c>
      <c r="K96" s="44">
        <v>1.8799855847730669</v>
      </c>
      <c r="L96" s="44">
        <v>20103.534364500003</v>
      </c>
      <c r="M96" s="44">
        <v>-3286.4656354999988</v>
      </c>
      <c r="N96" s="44">
        <v>-285.77962047826077</v>
      </c>
    </row>
    <row r="97" spans="1:14" ht="12.75" customHeight="1" x14ac:dyDescent="0.25">
      <c r="A97" s="43">
        <v>13</v>
      </c>
      <c r="B97" s="42" t="s">
        <v>392</v>
      </c>
      <c r="C97" s="44">
        <v>16143</v>
      </c>
      <c r="D97" s="44">
        <v>1089.7167509999999</v>
      </c>
      <c r="E97" s="44">
        <v>272.016595</v>
      </c>
      <c r="F97" s="44">
        <v>431.74998800000003</v>
      </c>
      <c r="G97" s="44">
        <v>14.813941315654787</v>
      </c>
      <c r="H97" s="44">
        <v>13.75</v>
      </c>
      <c r="I97" s="44">
        <v>65.461236320386618</v>
      </c>
      <c r="J97" s="44">
        <v>86.216318860346362</v>
      </c>
      <c r="K97" s="44">
        <v>1.0639413156547881</v>
      </c>
      <c r="L97" s="44">
        <v>14983.605326249999</v>
      </c>
      <c r="M97" s="44">
        <v>-1159.3946737500012</v>
      </c>
      <c r="N97" s="44">
        <v>-84.319612636363743</v>
      </c>
    </row>
    <row r="98" spans="1:14" ht="12.75" customHeight="1" x14ac:dyDescent="0.25">
      <c r="A98" s="43">
        <v>1112</v>
      </c>
      <c r="B98" s="42" t="s">
        <v>393</v>
      </c>
      <c r="C98" s="44">
        <v>8764</v>
      </c>
      <c r="D98" s="44">
        <v>696.91671500000007</v>
      </c>
      <c r="E98" s="44">
        <v>643.78328999999997</v>
      </c>
      <c r="F98" s="44">
        <v>483.76666299999999</v>
      </c>
      <c r="G98" s="44">
        <v>12.575390733740685</v>
      </c>
      <c r="H98" s="44">
        <v>11.499999999999998</v>
      </c>
      <c r="I98" s="44">
        <v>41.770396240271538</v>
      </c>
      <c r="J98" s="44">
        <v>56.842466891692368</v>
      </c>
      <c r="K98" s="44">
        <v>1.0753907337406849</v>
      </c>
      <c r="L98" s="44">
        <v>8014.5422225000002</v>
      </c>
      <c r="M98" s="44">
        <v>-749.45777750000013</v>
      </c>
      <c r="N98" s="44">
        <v>-65.170241521739086</v>
      </c>
    </row>
    <row r="99" spans="1:14" ht="12.75" customHeight="1" x14ac:dyDescent="0.25">
      <c r="A99" s="43">
        <v>16</v>
      </c>
      <c r="B99" s="42" t="s">
        <v>394</v>
      </c>
      <c r="C99" s="44">
        <v>13785</v>
      </c>
      <c r="D99" s="44">
        <v>994.30007000000001</v>
      </c>
      <c r="E99" s="44">
        <v>230.13327000000001</v>
      </c>
      <c r="F99" s="44">
        <v>540.1499950000001</v>
      </c>
      <c r="G99" s="44">
        <v>13.864023966125238</v>
      </c>
      <c r="H99" s="44">
        <v>13.75</v>
      </c>
      <c r="I99" s="44">
        <v>56.81485451078224</v>
      </c>
      <c r="J99" s="44">
        <v>81.87832050662189</v>
      </c>
      <c r="K99" s="44">
        <v>0.11402396612523717</v>
      </c>
      <c r="L99" s="44">
        <v>13671.6259625</v>
      </c>
      <c r="M99" s="44">
        <v>-113.37403750000085</v>
      </c>
      <c r="N99" s="44">
        <v>-8.2453845454545984</v>
      </c>
    </row>
    <row r="100" spans="1:14" ht="12.75" customHeight="1" x14ac:dyDescent="0.25">
      <c r="A100" s="43">
        <v>2</v>
      </c>
      <c r="B100" s="42" t="s">
        <v>395</v>
      </c>
      <c r="C100" s="44">
        <v>11391</v>
      </c>
      <c r="D100" s="44">
        <v>858.36675500000001</v>
      </c>
      <c r="E100" s="44">
        <v>356.49992100000003</v>
      </c>
      <c r="F100" s="44">
        <v>549.06665899999996</v>
      </c>
      <c r="G100" s="44">
        <v>13.270551234244854</v>
      </c>
      <c r="H100" s="44">
        <v>11.5</v>
      </c>
      <c r="I100" s="44">
        <v>56.1541482003271</v>
      </c>
      <c r="J100" s="44">
        <v>81.533369761702957</v>
      </c>
      <c r="K100" s="44">
        <v>1.7705512342448537</v>
      </c>
      <c r="L100" s="44">
        <v>9871.2176824999988</v>
      </c>
      <c r="M100" s="44">
        <v>-1519.7823174999999</v>
      </c>
      <c r="N100" s="44">
        <v>-132.15498413043477</v>
      </c>
    </row>
    <row r="101" spans="1:14" ht="12.75" customHeight="1" x14ac:dyDescent="0.25">
      <c r="A101" s="43">
        <v>5</v>
      </c>
      <c r="B101" s="42" t="s">
        <v>396</v>
      </c>
      <c r="C101" s="44">
        <v>11123</v>
      </c>
      <c r="D101" s="44">
        <v>889.36671800000011</v>
      </c>
      <c r="E101" s="44">
        <v>193.016626</v>
      </c>
      <c r="F101" s="44">
        <v>647.68332800000007</v>
      </c>
      <c r="G101" s="44">
        <v>12.50665195231648</v>
      </c>
      <c r="H101" s="44">
        <v>11.499999999999998</v>
      </c>
      <c r="I101" s="44">
        <v>55.906365165290836</v>
      </c>
      <c r="J101" s="44">
        <v>89.35996628288818</v>
      </c>
      <c r="K101" s="44">
        <v>1.0066519523164787</v>
      </c>
      <c r="L101" s="44">
        <v>10227.717257</v>
      </c>
      <c r="M101" s="44">
        <v>-895.28274299999987</v>
      </c>
      <c r="N101" s="44">
        <v>-77.850673304347822</v>
      </c>
    </row>
    <row r="102" spans="1:14" ht="12.75" customHeight="1" x14ac:dyDescent="0.25">
      <c r="A102" s="43">
        <v>62</v>
      </c>
      <c r="B102" s="42" t="s">
        <v>397</v>
      </c>
      <c r="C102" s="44">
        <v>10524</v>
      </c>
      <c r="D102" s="44">
        <v>935.41672200000016</v>
      </c>
      <c r="E102" s="44">
        <v>217.316619</v>
      </c>
      <c r="F102" s="44">
        <v>764.53332899999998</v>
      </c>
      <c r="G102" s="44">
        <v>11.25060067078852</v>
      </c>
      <c r="H102" s="44">
        <v>11.5</v>
      </c>
      <c r="I102" s="44">
        <v>47.730993762530595</v>
      </c>
      <c r="J102" s="44">
        <v>79.387868990328499</v>
      </c>
      <c r="K102" s="44">
        <v>-0.24939932921148056</v>
      </c>
      <c r="L102" s="44">
        <v>10757.292303000002</v>
      </c>
      <c r="M102" s="44">
        <v>233.29230299999981</v>
      </c>
      <c r="N102" s="44">
        <v>20.286287217391283</v>
      </c>
    </row>
    <row r="103" spans="1:14" ht="12.75" customHeight="1" x14ac:dyDescent="0.25">
      <c r="A103" s="43">
        <v>1116</v>
      </c>
      <c r="B103" s="42" t="s">
        <v>398</v>
      </c>
      <c r="C103" s="44">
        <v>11600</v>
      </c>
      <c r="D103" s="44">
        <v>896.3833790000001</v>
      </c>
      <c r="E103" s="44">
        <v>195.08329699999999</v>
      </c>
      <c r="F103" s="44">
        <v>585.11666000000002</v>
      </c>
      <c r="G103" s="44">
        <v>12.940891444173017</v>
      </c>
      <c r="H103" s="44">
        <v>11.5</v>
      </c>
      <c r="I103" s="44">
        <v>60.1637646317267</v>
      </c>
      <c r="J103" s="44">
        <v>92.416532198105884</v>
      </c>
      <c r="K103" s="44">
        <v>1.4408914441730167</v>
      </c>
      <c r="L103" s="44">
        <v>10308.408858500001</v>
      </c>
      <c r="M103" s="44">
        <v>-1291.5911414999989</v>
      </c>
      <c r="N103" s="44">
        <v>-112.31227317391296</v>
      </c>
    </row>
    <row r="104" spans="1:14" ht="12.75" customHeight="1" x14ac:dyDescent="0.25">
      <c r="A104" s="43">
        <v>1118</v>
      </c>
      <c r="B104" s="42" t="s">
        <v>399</v>
      </c>
      <c r="C104" s="44">
        <v>6371</v>
      </c>
      <c r="D104" s="44">
        <v>450.06670099999997</v>
      </c>
      <c r="E104" s="44">
        <v>84.833308000000002</v>
      </c>
      <c r="F104" s="44">
        <v>771.766661</v>
      </c>
      <c r="G104" s="44">
        <v>14.155679560039259</v>
      </c>
      <c r="H104" s="44">
        <v>13.749999999999998</v>
      </c>
      <c r="I104" s="44">
        <v>35.4601112254554</v>
      </c>
      <c r="J104" s="44">
        <v>86.622816741334987</v>
      </c>
      <c r="K104" s="44">
        <v>0.40567956003925931</v>
      </c>
      <c r="L104" s="44">
        <v>6188.4171387499991</v>
      </c>
      <c r="M104" s="44">
        <v>-182.58286125000035</v>
      </c>
      <c r="N104" s="44">
        <v>-13.278753545454572</v>
      </c>
    </row>
    <row r="105" spans="1:14" ht="12.75" customHeight="1" x14ac:dyDescent="0.25">
      <c r="A105" s="43">
        <v>1114</v>
      </c>
      <c r="B105" s="42" t="s">
        <v>400</v>
      </c>
      <c r="C105" s="44">
        <v>2408.12</v>
      </c>
      <c r="D105" s="44">
        <v>194.28334699999999</v>
      </c>
      <c r="E105" s="44">
        <v>102.39998799999999</v>
      </c>
      <c r="F105" s="44">
        <v>183.68333299999998</v>
      </c>
      <c r="G105" s="44">
        <v>12.394886320339129</v>
      </c>
      <c r="H105" s="44">
        <v>11.5</v>
      </c>
      <c r="I105" s="44">
        <v>43.589890451730106</v>
      </c>
      <c r="J105" s="44">
        <v>70.577373116403805</v>
      </c>
      <c r="K105" s="44">
        <v>0.8948863203391284</v>
      </c>
      <c r="L105" s="44">
        <v>2234.2584905000003</v>
      </c>
      <c r="M105" s="44">
        <v>-173.86150949999981</v>
      </c>
      <c r="N105" s="44">
        <v>-15.118392130434765</v>
      </c>
    </row>
    <row r="106" spans="1:14" ht="12.75" customHeight="1" x14ac:dyDescent="0.25">
      <c r="A106" s="43">
        <v>2000</v>
      </c>
      <c r="B106" s="42" t="s">
        <v>401</v>
      </c>
      <c r="C106" s="44">
        <v>15896</v>
      </c>
      <c r="D106" s="44">
        <v>1270.3500610000003</v>
      </c>
      <c r="E106" s="44">
        <v>199.899947</v>
      </c>
      <c r="F106" s="44">
        <v>601.8833259999999</v>
      </c>
      <c r="G106" s="44">
        <v>12.513086343686172</v>
      </c>
      <c r="H106" s="44">
        <v>11.499999999999998</v>
      </c>
      <c r="I106" s="44">
        <v>66.707139298653715</v>
      </c>
      <c r="J106" s="44">
        <v>94.015362152286215</v>
      </c>
      <c r="K106" s="44">
        <v>1.0130863436861728</v>
      </c>
      <c r="L106" s="44">
        <v>14609.025701500001</v>
      </c>
      <c r="M106" s="44">
        <v>-1286.9742984999993</v>
      </c>
      <c r="N106" s="44">
        <v>-111.91080856521745</v>
      </c>
    </row>
    <row r="107" spans="1:14" ht="12.75" customHeight="1" x14ac:dyDescent="0.25">
      <c r="A107" s="43">
        <v>2002</v>
      </c>
      <c r="B107" s="42" t="s">
        <v>402</v>
      </c>
      <c r="C107" s="44">
        <v>9162</v>
      </c>
      <c r="D107" s="44">
        <v>600.85003999999992</v>
      </c>
      <c r="E107" s="44">
        <v>149.333302</v>
      </c>
      <c r="F107" s="44">
        <v>516.66666099999998</v>
      </c>
      <c r="G107" s="44">
        <v>15.248397087566143</v>
      </c>
      <c r="H107" s="44">
        <v>13.750000000000002</v>
      </c>
      <c r="I107" s="44">
        <v>52.597171815044696</v>
      </c>
      <c r="J107" s="44">
        <v>88.821923309852465</v>
      </c>
      <c r="K107" s="44">
        <v>1.498397087566143</v>
      </c>
      <c r="L107" s="44">
        <v>8261.6880499999988</v>
      </c>
      <c r="M107" s="44">
        <v>-900.31195000000037</v>
      </c>
      <c r="N107" s="44">
        <v>-65.477232727272764</v>
      </c>
    </row>
    <row r="108" spans="1:14" ht="12.75" customHeight="1" x14ac:dyDescent="0.25">
      <c r="A108" s="43">
        <v>2003</v>
      </c>
      <c r="B108" s="42" t="s">
        <v>403</v>
      </c>
      <c r="C108" s="44">
        <v>17465</v>
      </c>
      <c r="D108" s="44">
        <v>1321.3500710000001</v>
      </c>
      <c r="E108" s="44">
        <v>253.54994099999999</v>
      </c>
      <c r="F108" s="44">
        <v>849.39999199999988</v>
      </c>
      <c r="G108" s="44">
        <v>13.217541954481794</v>
      </c>
      <c r="H108" s="44">
        <v>11.5</v>
      </c>
      <c r="I108" s="44">
        <v>62.644707733292243</v>
      </c>
      <c r="J108" s="44">
        <v>96.431242656813993</v>
      </c>
      <c r="K108" s="44">
        <v>1.7175419544817943</v>
      </c>
      <c r="L108" s="44">
        <v>15195.525816500003</v>
      </c>
      <c r="M108" s="44">
        <v>-2269.4741834999995</v>
      </c>
      <c r="N108" s="44">
        <v>-197.34558117391293</v>
      </c>
    </row>
    <row r="109" spans="1:14" ht="12.75" customHeight="1" x14ac:dyDescent="0.25">
      <c r="A109" s="43">
        <v>2001</v>
      </c>
      <c r="B109" s="42" t="s">
        <v>404</v>
      </c>
      <c r="C109" s="44">
        <v>2420</v>
      </c>
      <c r="D109" s="44">
        <v>190.35001100000002</v>
      </c>
      <c r="E109" s="44">
        <v>95.933323000000001</v>
      </c>
      <c r="F109" s="44">
        <v>374.33333299999998</v>
      </c>
      <c r="G109" s="44">
        <v>12.71342190781381</v>
      </c>
      <c r="H109" s="44">
        <v>13.75</v>
      </c>
      <c r="I109" s="44">
        <v>26.641774081633429</v>
      </c>
      <c r="J109" s="44">
        <v>61.477557046977083</v>
      </c>
      <c r="K109" s="44">
        <v>-1.0365780921861891</v>
      </c>
      <c r="L109" s="44">
        <v>2617.3126512500003</v>
      </c>
      <c r="M109" s="44">
        <v>197.31265125000019</v>
      </c>
      <c r="N109" s="44">
        <v>14.350011000000013</v>
      </c>
    </row>
    <row r="110" spans="1:14" ht="12.75" customHeight="1" x14ac:dyDescent="0.25">
      <c r="A110" s="43">
        <v>0</v>
      </c>
      <c r="B110" s="42" t="s">
        <v>337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</row>
    <row r="111" spans="1:14" ht="12.75" customHeight="1" x14ac:dyDescent="0.25">
      <c r="A111" s="42"/>
      <c r="B111" s="42" t="s">
        <v>345</v>
      </c>
      <c r="C111" s="44">
        <v>184524.12</v>
      </c>
      <c r="D111" s="44">
        <v>14601.584196000002</v>
      </c>
      <c r="E111" s="44">
        <v>3772.8326020000004</v>
      </c>
      <c r="F111" s="44">
        <v>10564.083236999999</v>
      </c>
      <c r="G111" s="44">
        <v>12.637267129586462</v>
      </c>
      <c r="H111" s="44">
        <v>11.646347863576704</v>
      </c>
      <c r="I111" s="44">
        <v>54.819817898595176</v>
      </c>
      <c r="J111" s="44">
        <v>86.337613845459856</v>
      </c>
      <c r="K111" s="44">
        <v>0.99091926600975744</v>
      </c>
      <c r="L111" s="44">
        <v>170055.12890591996</v>
      </c>
      <c r="M111" s="44">
        <v>-14468.991094079998</v>
      </c>
      <c r="N111" s="44">
        <v>-1267.6316751596421</v>
      </c>
    </row>
    <row r="112" spans="1:14" ht="12.75" customHeight="1" x14ac:dyDescent="0.25">
      <c r="A112" s="42"/>
      <c r="B112" s="42" t="s">
        <v>369</v>
      </c>
      <c r="C112" s="44">
        <v>258890.1</v>
      </c>
      <c r="D112" s="44">
        <v>23396.667814</v>
      </c>
      <c r="E112" s="44">
        <v>6894.4323910000003</v>
      </c>
      <c r="F112" s="44">
        <v>19723.666531999999</v>
      </c>
      <c r="G112" s="44">
        <v>11.065255191813527</v>
      </c>
      <c r="H112" s="44">
        <v>10.704299896916506</v>
      </c>
      <c r="I112" s="44">
        <v>48.58450070373334</v>
      </c>
      <c r="J112" s="44">
        <v>80.219683445425559</v>
      </c>
      <c r="K112" s="44">
        <v>0.36095529489702133</v>
      </c>
      <c r="L112" s="44">
        <v>250444.94886958998</v>
      </c>
      <c r="M112" s="44">
        <v>-8445.1511304099986</v>
      </c>
      <c r="N112" s="44">
        <v>-940.03132339387696</v>
      </c>
    </row>
    <row r="113" spans="1:14" ht="12.75" customHeight="1" x14ac:dyDescent="0.25">
      <c r="A113" s="42"/>
      <c r="B113" s="42" t="s">
        <v>370</v>
      </c>
      <c r="C113" s="44">
        <v>258890.1</v>
      </c>
      <c r="D113" s="44">
        <v>23396.667814</v>
      </c>
      <c r="E113" s="44">
        <v>6894.4323910000003</v>
      </c>
      <c r="F113" s="44">
        <v>19723.666531999999</v>
      </c>
      <c r="G113" s="44">
        <v>11.065255191813527</v>
      </c>
      <c r="H113" s="44">
        <v>10.704299896916506</v>
      </c>
      <c r="I113" s="44">
        <v>48.58450070373334</v>
      </c>
      <c r="J113" s="44">
        <v>80.219683445425559</v>
      </c>
      <c r="K113" s="44">
        <v>0.36095529489702133</v>
      </c>
      <c r="L113" s="44">
        <v>250444.94886958998</v>
      </c>
      <c r="M113" s="44">
        <v>-8445.1511304099986</v>
      </c>
      <c r="N113" s="44">
        <v>-940.03132339387696</v>
      </c>
    </row>
  </sheetData>
  <pageMargins left="0" right="0" top="0" bottom="0" header="0" footer="0"/>
  <pageSetup paperSize="0" fitToWidth="0" fitToHeight="0" orientation="landscape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C874-3F19-4E41-95D9-BEF7F93CC0E9}">
  <sheetPr>
    <outlinePr summaryBelow="0"/>
    <pageSetUpPr autoPageBreaks="0"/>
  </sheetPr>
  <dimension ref="A1:T144"/>
  <sheetViews>
    <sheetView workbookViewId="0">
      <pane xSplit="2" ySplit="2" topLeftCell="C3" activePane="bottomRight" state="frozen"/>
      <selection activeCell="G236" sqref="G236"/>
      <selection pane="topRight" activeCell="G236" sqref="G236"/>
      <selection pane="bottomLeft" activeCell="G236" sqref="G236"/>
      <selection pane="bottomRight" activeCell="G236" sqref="G236"/>
    </sheetView>
  </sheetViews>
  <sheetFormatPr defaultColWidth="8.85546875" defaultRowHeight="12.75" customHeight="1" x14ac:dyDescent="0.25"/>
  <cols>
    <col min="1" max="1" width="25.42578125" style="60" bestFit="1" customWidth="1"/>
    <col min="2" max="2" width="39.85546875" style="60" bestFit="1" customWidth="1"/>
    <col min="3" max="3" width="11.140625" style="60" bestFit="1" customWidth="1"/>
    <col min="4" max="4" width="9.140625" style="60" bestFit="1" customWidth="1"/>
    <col min="5" max="5" width="8.140625" style="60" bestFit="1" customWidth="1"/>
    <col min="6" max="6" width="9.140625" style="60" bestFit="1" customWidth="1"/>
    <col min="7" max="7" width="6.7109375" style="60" bestFit="1" customWidth="1"/>
    <col min="8" max="8" width="6.85546875" style="60" customWidth="1"/>
    <col min="9" max="9" width="5.7109375" style="60" bestFit="1" customWidth="1"/>
    <col min="10" max="10" width="5.5703125" style="60" bestFit="1" customWidth="1"/>
    <col min="11" max="11" width="6.28515625" style="60" bestFit="1" customWidth="1"/>
    <col min="12" max="12" width="10.7109375" style="60" bestFit="1" customWidth="1"/>
    <col min="13" max="13" width="9.140625" style="60" bestFit="1" customWidth="1"/>
    <col min="14" max="14" width="8.140625" style="60" bestFit="1" customWidth="1"/>
    <col min="15" max="16" width="6.85546875" style="60" customWidth="1"/>
    <col min="17" max="17" width="19.85546875" style="60" bestFit="1" customWidth="1"/>
    <col min="18" max="19" width="6.85546875" style="60" customWidth="1"/>
    <col min="20" max="20" width="7.42578125" style="60" bestFit="1" customWidth="1"/>
    <col min="21" max="256" width="6.85546875" style="60" customWidth="1"/>
    <col min="257" max="16384" width="8.85546875" style="60"/>
  </cols>
  <sheetData>
    <row r="1" spans="1:20" ht="12.75" customHeight="1" x14ac:dyDescent="0.25">
      <c r="A1" s="60" t="s">
        <v>304</v>
      </c>
      <c r="B1" s="60" t="s">
        <v>405</v>
      </c>
    </row>
    <row r="2" spans="1:20" s="64" customFormat="1" ht="63.75" x14ac:dyDescent="0.25">
      <c r="A2" s="64" t="s">
        <v>306</v>
      </c>
      <c r="B2" s="64" t="s">
        <v>307</v>
      </c>
      <c r="C2" s="64" t="s">
        <v>308</v>
      </c>
      <c r="D2" s="64" t="s">
        <v>309</v>
      </c>
      <c r="E2" s="64" t="s">
        <v>310</v>
      </c>
      <c r="F2" s="64" t="s">
        <v>311</v>
      </c>
      <c r="G2" s="64" t="s">
        <v>312</v>
      </c>
      <c r="H2" s="64" t="s">
        <v>313</v>
      </c>
      <c r="I2" s="64" t="s">
        <v>314</v>
      </c>
      <c r="J2" s="64" t="s">
        <v>315</v>
      </c>
      <c r="K2" s="64" t="s">
        <v>316</v>
      </c>
      <c r="L2" s="64" t="s">
        <v>317</v>
      </c>
      <c r="M2" s="64" t="s">
        <v>318</v>
      </c>
      <c r="N2" s="64" t="s">
        <v>319</v>
      </c>
    </row>
    <row r="3" spans="1:20" ht="12.75" customHeight="1" x14ac:dyDescent="0.25">
      <c r="A3" s="60" t="s">
        <v>320</v>
      </c>
    </row>
    <row r="4" spans="1:20" ht="12.75" customHeight="1" x14ac:dyDescent="0.25">
      <c r="A4" s="60" t="s">
        <v>406</v>
      </c>
    </row>
    <row r="5" spans="1:20" ht="12.75" customHeight="1" x14ac:dyDescent="0.25">
      <c r="A5" s="63"/>
      <c r="B5" s="60" t="s">
        <v>407</v>
      </c>
      <c r="C5" s="62">
        <v>4066.16</v>
      </c>
      <c r="D5" s="62">
        <v>632.03335699999991</v>
      </c>
      <c r="E5" s="62">
        <v>225.33331599999997</v>
      </c>
      <c r="F5" s="62">
        <v>259.23333100000002</v>
      </c>
      <c r="G5" s="62">
        <v>6.4334579100387579</v>
      </c>
      <c r="H5" s="62">
        <v>4.5000000000000009</v>
      </c>
      <c r="I5" s="62">
        <v>50.052739262510656</v>
      </c>
      <c r="J5" s="62">
        <v>65.186682230137365</v>
      </c>
      <c r="K5" s="62">
        <v>1.9334579100387577</v>
      </c>
      <c r="L5" s="62">
        <v>2844.1501065000002</v>
      </c>
      <c r="M5" s="62">
        <v>-1222.0098935000001</v>
      </c>
      <c r="N5" s="62">
        <v>-271.55775411111108</v>
      </c>
      <c r="P5" s="55">
        <f t="shared" ref="P5:P68" si="0">SUM(D5:F5)*I5</f>
        <v>55888.888860730352</v>
      </c>
    </row>
    <row r="6" spans="1:20" ht="12.75" customHeight="1" x14ac:dyDescent="0.25">
      <c r="A6" s="63"/>
      <c r="B6" s="60" t="s">
        <v>408</v>
      </c>
      <c r="C6" s="62">
        <v>0</v>
      </c>
      <c r="D6" s="62">
        <v>360</v>
      </c>
      <c r="E6" s="62">
        <v>0</v>
      </c>
      <c r="F6" s="62">
        <v>0</v>
      </c>
      <c r="G6" s="62">
        <v>0</v>
      </c>
      <c r="H6" s="62">
        <v>4.5</v>
      </c>
      <c r="I6" s="62">
        <v>0</v>
      </c>
      <c r="J6" s="62">
        <v>0</v>
      </c>
      <c r="K6" s="62">
        <v>-4.5</v>
      </c>
      <c r="L6" s="62">
        <v>1620</v>
      </c>
      <c r="M6" s="62">
        <v>1620</v>
      </c>
      <c r="N6" s="62">
        <v>360</v>
      </c>
      <c r="P6" s="55">
        <f t="shared" si="0"/>
        <v>0</v>
      </c>
    </row>
    <row r="7" spans="1:20" ht="12.75" customHeight="1" x14ac:dyDescent="0.25">
      <c r="A7" s="63"/>
      <c r="B7" s="60" t="s">
        <v>409</v>
      </c>
      <c r="C7" s="62">
        <v>1386</v>
      </c>
      <c r="D7" s="62">
        <v>286.61667699999998</v>
      </c>
      <c r="E7" s="62">
        <v>68.249992000000006</v>
      </c>
      <c r="F7" s="62">
        <v>121.13333300000001</v>
      </c>
      <c r="G7" s="62">
        <v>4.8357269873727553</v>
      </c>
      <c r="H7" s="62">
        <v>4.4999999999999991</v>
      </c>
      <c r="I7" s="62">
        <v>64.705882081067557</v>
      </c>
      <c r="J7" s="62">
        <v>86.793161147476965</v>
      </c>
      <c r="K7" s="62">
        <v>0.33572698737275514</v>
      </c>
      <c r="L7" s="62">
        <v>1289.7750464999999</v>
      </c>
      <c r="M7" s="62">
        <v>-96.224953500000041</v>
      </c>
      <c r="N7" s="62">
        <v>-21.383323000000008</v>
      </c>
      <c r="P7" s="55">
        <f t="shared" si="0"/>
        <v>30799.99999999992</v>
      </c>
    </row>
    <row r="8" spans="1:20" ht="12.75" customHeight="1" x14ac:dyDescent="0.25">
      <c r="A8" s="63"/>
      <c r="B8" s="60" t="s">
        <v>337</v>
      </c>
      <c r="C8" s="62">
        <v>0</v>
      </c>
      <c r="D8" s="62">
        <v>14.316667000000001</v>
      </c>
      <c r="E8" s="62">
        <v>0</v>
      </c>
      <c r="F8" s="62">
        <v>390</v>
      </c>
      <c r="G8" s="62">
        <v>0</v>
      </c>
      <c r="H8" s="62">
        <v>0.99999999999999989</v>
      </c>
      <c r="I8" s="62">
        <v>0</v>
      </c>
      <c r="J8" s="62">
        <v>0</v>
      </c>
      <c r="K8" s="62">
        <v>-1</v>
      </c>
      <c r="L8" s="62">
        <v>14.316666999999997</v>
      </c>
      <c r="M8" s="62">
        <v>14.316666999999997</v>
      </c>
      <c r="N8" s="62">
        <v>14.316666999999997</v>
      </c>
      <c r="P8" s="55">
        <f t="shared" si="0"/>
        <v>0</v>
      </c>
    </row>
    <row r="9" spans="1:20" ht="12.75" customHeight="1" x14ac:dyDescent="0.25">
      <c r="A9" s="63"/>
      <c r="B9" s="60" t="s">
        <v>378</v>
      </c>
      <c r="C9" s="62">
        <v>1376</v>
      </c>
      <c r="D9" s="62">
        <v>41.433337000000002</v>
      </c>
      <c r="E9" s="62">
        <v>35.949998000000001</v>
      </c>
      <c r="F9" s="62">
        <v>5.1166660000000004</v>
      </c>
      <c r="G9" s="62">
        <v>33.209972925907465</v>
      </c>
      <c r="H9" s="62">
        <v>54</v>
      </c>
      <c r="I9" s="62">
        <v>30.886643845593994</v>
      </c>
      <c r="J9" s="62">
        <v>32.928900623734407</v>
      </c>
      <c r="K9" s="62">
        <v>-20.790027074092535</v>
      </c>
      <c r="L9" s="62">
        <v>2237.4001980000003</v>
      </c>
      <c r="M9" s="62">
        <v>861.40019800000005</v>
      </c>
      <c r="N9" s="62">
        <v>15.951855518518519</v>
      </c>
      <c r="P9" s="55">
        <f t="shared" si="0"/>
        <v>2548.1481481481483</v>
      </c>
    </row>
    <row r="10" spans="1:20" ht="12.75" customHeight="1" x14ac:dyDescent="0.25">
      <c r="B10" s="60" t="s">
        <v>345</v>
      </c>
      <c r="C10" s="62">
        <v>6828.16</v>
      </c>
      <c r="D10" s="62">
        <v>1334.4000379999998</v>
      </c>
      <c r="E10" s="62">
        <v>329.53330599999993</v>
      </c>
      <c r="F10" s="62">
        <v>775.48333000000002</v>
      </c>
      <c r="G10" s="62">
        <v>5.117026233178211</v>
      </c>
      <c r="H10" s="62">
        <v>5.9994317970785316</v>
      </c>
      <c r="I10" s="62">
        <v>36.581301570983037</v>
      </c>
      <c r="J10" s="62">
        <v>53.630175346792349</v>
      </c>
      <c r="K10" s="62">
        <v>-0.88240556390032054</v>
      </c>
      <c r="L10" s="62">
        <v>8005.6420179999996</v>
      </c>
      <c r="M10" s="62">
        <v>1177.4820179999997</v>
      </c>
      <c r="N10" s="62">
        <v>97.32744540740741</v>
      </c>
      <c r="P10" s="55">
        <f t="shared" si="0"/>
        <v>89237.037008878397</v>
      </c>
    </row>
    <row r="11" spans="1:20" ht="12.75" customHeight="1" x14ac:dyDescent="0.25">
      <c r="A11" s="60" t="s">
        <v>321</v>
      </c>
      <c r="P11" s="55">
        <f t="shared" si="0"/>
        <v>0</v>
      </c>
      <c r="Q11" s="46">
        <v>0.61301055156982076</v>
      </c>
    </row>
    <row r="12" spans="1:20" ht="12.75" customHeight="1" x14ac:dyDescent="0.25">
      <c r="A12" s="63" t="s">
        <v>410</v>
      </c>
      <c r="B12" s="60" t="s">
        <v>322</v>
      </c>
      <c r="C12" s="62">
        <v>14141.24</v>
      </c>
      <c r="D12" s="62">
        <v>1761.4000140000001</v>
      </c>
      <c r="E12" s="62">
        <v>127.583315</v>
      </c>
      <c r="F12" s="62">
        <v>464.89998900000006</v>
      </c>
      <c r="G12" s="62">
        <v>8.0284091561270987</v>
      </c>
      <c r="H12" s="62">
        <v>10.000000000000002</v>
      </c>
      <c r="I12" s="62">
        <v>58.827214986023385</v>
      </c>
      <c r="J12" s="62">
        <v>73.30525255260207</v>
      </c>
      <c r="K12" s="62">
        <v>-1.9715908438729013</v>
      </c>
      <c r="L12" s="62">
        <v>17614.000140000004</v>
      </c>
      <c r="M12" s="62">
        <v>3472.7601399999999</v>
      </c>
      <c r="N12" s="62">
        <v>347.27601399999998</v>
      </c>
      <c r="P12" s="55">
        <f t="shared" si="0"/>
        <v>138472.40000000005</v>
      </c>
      <c r="Q12" s="47">
        <f>$Q$11/($I$44/100)-1+I12/100</f>
        <v>0.68398076577016975</v>
      </c>
      <c r="R12" s="33"/>
      <c r="S12" s="33"/>
      <c r="T12" s="56">
        <f t="shared" ref="T12:T75" si="1">(SUM($D12:$F12))*$Q12</f>
        <v>1610.0109143792681</v>
      </c>
    </row>
    <row r="13" spans="1:20" ht="12.75" customHeight="1" x14ac:dyDescent="0.25">
      <c r="A13" s="63" t="s">
        <v>410</v>
      </c>
      <c r="B13" s="60" t="s">
        <v>347</v>
      </c>
      <c r="C13" s="62">
        <v>1633</v>
      </c>
      <c r="D13" s="62">
        <v>321.35001399999999</v>
      </c>
      <c r="E13" s="62">
        <v>105.666656</v>
      </c>
      <c r="F13" s="62">
        <v>19.083331999999999</v>
      </c>
      <c r="G13" s="62">
        <v>5.0816864131208659</v>
      </c>
      <c r="H13" s="62">
        <v>5</v>
      </c>
      <c r="I13" s="62">
        <v>73.212283912968928</v>
      </c>
      <c r="J13" s="62">
        <v>76.484133511696399</v>
      </c>
      <c r="K13" s="62">
        <v>8.1686413120865498E-2</v>
      </c>
      <c r="L13" s="62">
        <v>1606.7500700000001</v>
      </c>
      <c r="M13" s="62">
        <v>-26.249929999999985</v>
      </c>
      <c r="N13" s="62">
        <v>-5.2499859999999936</v>
      </c>
      <c r="P13" s="55">
        <f t="shared" si="0"/>
        <v>32660.000000000004</v>
      </c>
      <c r="Q13" s="47">
        <f t="shared" ref="Q13:Q44" si="2">$Q$11/($I$44/100)-1+I13/100</f>
        <v>0.82783145503962507</v>
      </c>
      <c r="R13" s="33"/>
      <c r="S13" s="33"/>
      <c r="T13" s="56">
        <f t="shared" si="1"/>
        <v>369.29561374883963</v>
      </c>
    </row>
    <row r="14" spans="1:20" ht="12.75" customHeight="1" x14ac:dyDescent="0.25">
      <c r="A14" s="63" t="s">
        <v>410</v>
      </c>
      <c r="B14" s="60" t="s">
        <v>348</v>
      </c>
      <c r="C14" s="62">
        <v>3439</v>
      </c>
      <c r="D14" s="62">
        <v>683.55</v>
      </c>
      <c r="E14" s="62">
        <v>19.949999000000002</v>
      </c>
      <c r="F14" s="62">
        <v>131.13333299999999</v>
      </c>
      <c r="G14" s="62">
        <v>5.0310877038987636</v>
      </c>
      <c r="H14" s="62">
        <v>6</v>
      </c>
      <c r="I14" s="62">
        <v>68.672870432002668</v>
      </c>
      <c r="J14" s="62">
        <v>81.473584574470863</v>
      </c>
      <c r="K14" s="62">
        <v>-0.96891229610123619</v>
      </c>
      <c r="L14" s="62">
        <v>4101.3</v>
      </c>
      <c r="M14" s="62">
        <v>662.29999999999984</v>
      </c>
      <c r="N14" s="62">
        <v>110.3833333333333</v>
      </c>
      <c r="P14" s="55">
        <f t="shared" si="0"/>
        <v>57316.666666666664</v>
      </c>
      <c r="Q14" s="47">
        <f t="shared" si="2"/>
        <v>0.78243732022996249</v>
      </c>
      <c r="R14" s="33"/>
      <c r="S14" s="33"/>
      <c r="T14" s="56">
        <f t="shared" si="1"/>
        <v>653.04826766468454</v>
      </c>
    </row>
    <row r="15" spans="1:20" ht="12.75" customHeight="1" x14ac:dyDescent="0.25">
      <c r="A15" s="63" t="s">
        <v>410</v>
      </c>
      <c r="B15" s="60" t="s">
        <v>323</v>
      </c>
      <c r="C15" s="62">
        <v>638</v>
      </c>
      <c r="D15" s="62">
        <v>75.533337000000017</v>
      </c>
      <c r="E15" s="62">
        <v>29.033330999999997</v>
      </c>
      <c r="F15" s="62">
        <v>137.54999699999999</v>
      </c>
      <c r="G15" s="62">
        <v>8.4466015317183718</v>
      </c>
      <c r="H15" s="62">
        <v>10.999999999999995</v>
      </c>
      <c r="I15" s="62">
        <v>23.955393570285622</v>
      </c>
      <c r="J15" s="62">
        <v>45.903729092716219</v>
      </c>
      <c r="K15" s="62">
        <v>-2.5533984682816286</v>
      </c>
      <c r="L15" s="62">
        <v>830.86670699999991</v>
      </c>
      <c r="M15" s="62">
        <v>192.86670699999996</v>
      </c>
      <c r="N15" s="62">
        <v>17.533336999999992</v>
      </c>
      <c r="P15" s="55">
        <f t="shared" si="0"/>
        <v>5799.9999999999982</v>
      </c>
      <c r="Q15" s="47">
        <f t="shared" si="2"/>
        <v>0.33526255161279206</v>
      </c>
      <c r="R15" s="33"/>
      <c r="S15" s="33"/>
      <c r="T15" s="56">
        <f t="shared" si="1"/>
        <v>81.172650895879585</v>
      </c>
    </row>
    <row r="16" spans="1:20" ht="12.75" customHeight="1" x14ac:dyDescent="0.25">
      <c r="A16" s="63" t="s">
        <v>410</v>
      </c>
      <c r="B16" s="60" t="s">
        <v>324</v>
      </c>
      <c r="C16" s="62">
        <v>12579</v>
      </c>
      <c r="D16" s="62">
        <v>2937.9834010000009</v>
      </c>
      <c r="E16" s="62">
        <v>436.58328299999999</v>
      </c>
      <c r="F16" s="62">
        <v>892.64997299999959</v>
      </c>
      <c r="G16" s="62">
        <v>4.2815081922241252</v>
      </c>
      <c r="H16" s="62">
        <v>4.9999999999999991</v>
      </c>
      <c r="I16" s="62">
        <v>58.956462777043377</v>
      </c>
      <c r="J16" s="62">
        <v>74.551793921521437</v>
      </c>
      <c r="K16" s="62">
        <v>-0.71849180777587496</v>
      </c>
      <c r="L16" s="62">
        <v>14689.917005000003</v>
      </c>
      <c r="M16" s="62">
        <v>2110.9170049999998</v>
      </c>
      <c r="N16" s="62">
        <v>422.18340099999995</v>
      </c>
      <c r="P16" s="55">
        <f t="shared" si="0"/>
        <v>251580.00000000003</v>
      </c>
      <c r="Q16" s="47">
        <f t="shared" si="2"/>
        <v>0.68527324368036957</v>
      </c>
      <c r="R16" s="33"/>
      <c r="S16" s="33"/>
      <c r="T16" s="56">
        <f t="shared" si="1"/>
        <v>2924.2094000292936</v>
      </c>
    </row>
    <row r="17" spans="1:20" ht="12.75" customHeight="1" x14ac:dyDescent="0.25">
      <c r="A17" s="63" t="s">
        <v>410</v>
      </c>
      <c r="B17" s="60" t="s">
        <v>325</v>
      </c>
      <c r="C17" s="62">
        <v>1806</v>
      </c>
      <c r="D17" s="62">
        <v>184.03333499999999</v>
      </c>
      <c r="E17" s="62">
        <v>28.799997999999995</v>
      </c>
      <c r="F17" s="62">
        <v>18.299999</v>
      </c>
      <c r="G17" s="62">
        <v>9.8134395054026484</v>
      </c>
      <c r="H17" s="62">
        <v>11</v>
      </c>
      <c r="I17" s="62">
        <v>71.033380067318973</v>
      </c>
      <c r="J17" s="62">
        <v>77.141026674528547</v>
      </c>
      <c r="K17" s="62">
        <v>-1.1865604945973518</v>
      </c>
      <c r="L17" s="62">
        <v>2024.366685</v>
      </c>
      <c r="M17" s="62">
        <v>218.36668499999999</v>
      </c>
      <c r="N17" s="62">
        <v>19.851516818181818</v>
      </c>
      <c r="P17" s="55">
        <f t="shared" si="0"/>
        <v>16418.18181818182</v>
      </c>
      <c r="Q17" s="47">
        <f t="shared" si="2"/>
        <v>0.80604241658312559</v>
      </c>
      <c r="R17" s="33"/>
      <c r="S17" s="33"/>
      <c r="T17" s="56">
        <f t="shared" si="1"/>
        <v>186.30326947818986</v>
      </c>
    </row>
    <row r="18" spans="1:20" ht="12.75" customHeight="1" x14ac:dyDescent="0.25">
      <c r="A18" s="63" t="s">
        <v>410</v>
      </c>
      <c r="B18" s="60" t="s">
        <v>326</v>
      </c>
      <c r="C18" s="62">
        <v>10760</v>
      </c>
      <c r="D18" s="62">
        <v>2493.3500910000007</v>
      </c>
      <c r="E18" s="62">
        <v>235.06659500000001</v>
      </c>
      <c r="F18" s="62">
        <v>603.36663099999998</v>
      </c>
      <c r="G18" s="62">
        <v>4.3154790171020538</v>
      </c>
      <c r="H18" s="62">
        <v>4.9999999999999982</v>
      </c>
      <c r="I18" s="62">
        <v>64.590034682618608</v>
      </c>
      <c r="J18" s="62">
        <v>78.873583021328884</v>
      </c>
      <c r="K18" s="62">
        <v>-0.68452098289794605</v>
      </c>
      <c r="L18" s="62">
        <v>12466.750454999999</v>
      </c>
      <c r="M18" s="62">
        <v>1706.7504549999994</v>
      </c>
      <c r="N18" s="62">
        <v>341.35009100000008</v>
      </c>
      <c r="P18" s="55">
        <f t="shared" si="0"/>
        <v>215200.00000000009</v>
      </c>
      <c r="Q18" s="47">
        <f t="shared" si="2"/>
        <v>0.74160896273612198</v>
      </c>
      <c r="R18" s="33"/>
      <c r="S18" s="33"/>
      <c r="T18" s="56">
        <f t="shared" si="1"/>
        <v>2470.8803697818862</v>
      </c>
    </row>
    <row r="19" spans="1:20" ht="12.75" customHeight="1" x14ac:dyDescent="0.25">
      <c r="A19" s="63" t="s">
        <v>410</v>
      </c>
      <c r="B19" s="60" t="s">
        <v>327</v>
      </c>
      <c r="C19" s="62">
        <v>19734.919999999998</v>
      </c>
      <c r="D19" s="62">
        <v>2281.7667340000007</v>
      </c>
      <c r="E19" s="62">
        <v>611.14994799999988</v>
      </c>
      <c r="F19" s="62">
        <v>601.13330199999973</v>
      </c>
      <c r="G19" s="62">
        <v>8.6489647280483108</v>
      </c>
      <c r="H19" s="62">
        <v>9.9999999999999947</v>
      </c>
      <c r="I19" s="62">
        <v>56.481504530188211</v>
      </c>
      <c r="J19" s="62">
        <v>68.218072517582456</v>
      </c>
      <c r="K19" s="62">
        <v>-1.3510352719516892</v>
      </c>
      <c r="L19" s="62">
        <v>22817.667339999996</v>
      </c>
      <c r="M19" s="62">
        <v>3082.7473399999999</v>
      </c>
      <c r="N19" s="62">
        <v>308.27473399999991</v>
      </c>
      <c r="P19" s="55">
        <f t="shared" si="0"/>
        <v>197349.20000000007</v>
      </c>
      <c r="Q19" s="47">
        <f t="shared" si="2"/>
        <v>0.66052366121181794</v>
      </c>
      <c r="R19" s="33"/>
      <c r="S19" s="33"/>
      <c r="T19" s="56">
        <f t="shared" si="1"/>
        <v>2307.9026878887739</v>
      </c>
    </row>
    <row r="20" spans="1:20" ht="12.75" customHeight="1" x14ac:dyDescent="0.25">
      <c r="A20" s="63" t="s">
        <v>410</v>
      </c>
      <c r="B20" s="60" t="s">
        <v>351</v>
      </c>
      <c r="C20" s="62">
        <v>2370</v>
      </c>
      <c r="D20" s="62">
        <v>571.71667000000002</v>
      </c>
      <c r="E20" s="62">
        <v>33.483329999999995</v>
      </c>
      <c r="F20" s="62">
        <v>103.16666499999999</v>
      </c>
      <c r="G20" s="62">
        <v>4.1454099982776436</v>
      </c>
      <c r="H20" s="62">
        <v>5.9999999999999991</v>
      </c>
      <c r="I20" s="62">
        <v>55.762081915585313</v>
      </c>
      <c r="J20" s="62">
        <v>65.267680105750117</v>
      </c>
      <c r="K20" s="62">
        <v>-1.8545900017223567</v>
      </c>
      <c r="L20" s="62">
        <v>3430.3000199999997</v>
      </c>
      <c r="M20" s="62">
        <v>1060.3000200000001</v>
      </c>
      <c r="N20" s="62">
        <v>176.71667000000002</v>
      </c>
      <c r="P20" s="55">
        <f t="shared" si="0"/>
        <v>39499.999999999978</v>
      </c>
      <c r="Q20" s="47">
        <f t="shared" si="2"/>
        <v>0.653329435065789</v>
      </c>
      <c r="R20" s="33"/>
      <c r="S20" s="33"/>
      <c r="T20" s="56">
        <f t="shared" si="1"/>
        <v>462.79679306388704</v>
      </c>
    </row>
    <row r="21" spans="1:20" ht="12.75" customHeight="1" x14ac:dyDescent="0.25">
      <c r="A21" s="63" t="s">
        <v>410</v>
      </c>
      <c r="B21" s="60" t="s">
        <v>328</v>
      </c>
      <c r="C21" s="62">
        <v>16202</v>
      </c>
      <c r="D21" s="62">
        <v>4060.133331</v>
      </c>
      <c r="E21" s="62">
        <v>93.983332000000004</v>
      </c>
      <c r="F21" s="62">
        <v>218.54999899999999</v>
      </c>
      <c r="G21" s="62">
        <v>3.9905093451720446</v>
      </c>
      <c r="H21" s="62">
        <v>4.0000000000000009</v>
      </c>
      <c r="I21" s="62">
        <v>87.19507556187915</v>
      </c>
      <c r="J21" s="62">
        <v>88.665059236445416</v>
      </c>
      <c r="K21" s="62">
        <v>-9.4906548279556097E-3</v>
      </c>
      <c r="L21" s="62">
        <v>16240.533324</v>
      </c>
      <c r="M21" s="62">
        <v>38.533324000000178</v>
      </c>
      <c r="N21" s="62">
        <v>9.6333310000000445</v>
      </c>
      <c r="P21" s="55">
        <f t="shared" si="0"/>
        <v>381274.99999999983</v>
      </c>
      <c r="Q21" s="47">
        <f t="shared" si="2"/>
        <v>0.96765937152872739</v>
      </c>
      <c r="R21" s="33"/>
      <c r="S21" s="33"/>
      <c r="T21" s="56">
        <f t="shared" si="1"/>
        <v>4231.2518740555379</v>
      </c>
    </row>
    <row r="22" spans="1:20" ht="12.75" customHeight="1" x14ac:dyDescent="0.25">
      <c r="A22" s="63" t="s">
        <v>410</v>
      </c>
      <c r="B22" s="60" t="s">
        <v>376</v>
      </c>
      <c r="C22" s="62">
        <v>20233</v>
      </c>
      <c r="D22" s="62">
        <v>1800.2833540000001</v>
      </c>
      <c r="E22" s="62">
        <v>126.63332100000001</v>
      </c>
      <c r="F22" s="62">
        <v>335.56666200000001</v>
      </c>
      <c r="G22" s="62">
        <v>11.238786358294572</v>
      </c>
      <c r="H22" s="62">
        <v>11</v>
      </c>
      <c r="I22" s="62">
        <v>81.298439033040083</v>
      </c>
      <c r="J22" s="62">
        <v>95.456314236506145</v>
      </c>
      <c r="K22" s="62">
        <v>0.23878635829457154</v>
      </c>
      <c r="L22" s="62">
        <v>19803.116893999999</v>
      </c>
      <c r="M22" s="62">
        <v>-429.88310599999863</v>
      </c>
      <c r="N22" s="62">
        <v>-39.080282363636236</v>
      </c>
      <c r="P22" s="55">
        <f t="shared" si="0"/>
        <v>183936.36363636359</v>
      </c>
      <c r="Q22" s="47">
        <f t="shared" si="2"/>
        <v>0.90869300624033666</v>
      </c>
      <c r="R22" s="33"/>
      <c r="S22" s="33"/>
      <c r="T22" s="56">
        <f t="shared" si="1"/>
        <v>2055.9027850671987</v>
      </c>
    </row>
    <row r="23" spans="1:20" ht="12.75" customHeight="1" x14ac:dyDescent="0.25">
      <c r="A23" s="63" t="s">
        <v>410</v>
      </c>
      <c r="B23" s="60" t="s">
        <v>329</v>
      </c>
      <c r="C23" s="62">
        <v>1147</v>
      </c>
      <c r="D23" s="62">
        <v>75.383334000000005</v>
      </c>
      <c r="E23" s="62">
        <v>7.8999990000000002</v>
      </c>
      <c r="F23" s="62">
        <v>0</v>
      </c>
      <c r="G23" s="62">
        <v>15.215564755997656</v>
      </c>
      <c r="H23" s="62">
        <v>8.9999999999999982</v>
      </c>
      <c r="I23" s="62">
        <v>98.459075839340628</v>
      </c>
      <c r="J23" s="62">
        <v>98.459075839340628</v>
      </c>
      <c r="K23" s="62">
        <v>6.215564755997657</v>
      </c>
      <c r="L23" s="62">
        <v>678.45000600000003</v>
      </c>
      <c r="M23" s="62">
        <v>-468.54999400000003</v>
      </c>
      <c r="N23" s="62">
        <v>-52.061110444444438</v>
      </c>
      <c r="P23" s="55">
        <f t="shared" si="0"/>
        <v>8200.00000000006</v>
      </c>
      <c r="Q23" s="47">
        <f t="shared" si="2"/>
        <v>1.0802993743033422</v>
      </c>
      <c r="R23" s="33"/>
      <c r="S23" s="33"/>
      <c r="T23" s="56">
        <f t="shared" si="1"/>
        <v>89.970932529796897</v>
      </c>
    </row>
    <row r="24" spans="1:20" ht="12.75" customHeight="1" x14ac:dyDescent="0.25">
      <c r="A24" s="63" t="s">
        <v>410</v>
      </c>
      <c r="B24" s="60" t="s">
        <v>330</v>
      </c>
      <c r="C24" s="62">
        <v>16108</v>
      </c>
      <c r="D24" s="62">
        <v>3359.2667160000005</v>
      </c>
      <c r="E24" s="62">
        <v>498.96663300000006</v>
      </c>
      <c r="F24" s="62">
        <v>375.79997399999991</v>
      </c>
      <c r="G24" s="62">
        <v>4.7950940969582714</v>
      </c>
      <c r="H24" s="62">
        <v>4.9999999999999991</v>
      </c>
      <c r="I24" s="62">
        <v>76.088206072911916</v>
      </c>
      <c r="J24" s="62">
        <v>83.499356015752468</v>
      </c>
      <c r="K24" s="62">
        <v>-0.20490590304172884</v>
      </c>
      <c r="L24" s="62">
        <v>16796.333579999999</v>
      </c>
      <c r="M24" s="62">
        <v>688.33358000000078</v>
      </c>
      <c r="N24" s="62">
        <v>137.66671600000001</v>
      </c>
      <c r="P24" s="55">
        <f t="shared" si="0"/>
        <v>322160.00000000006</v>
      </c>
      <c r="Q24" s="47">
        <f t="shared" si="2"/>
        <v>0.85659067663905497</v>
      </c>
      <c r="R24" s="33"/>
      <c r="S24" s="33"/>
      <c r="T24" s="56">
        <f t="shared" si="1"/>
        <v>3626.8334690608767</v>
      </c>
    </row>
    <row r="25" spans="1:20" ht="12.75" customHeight="1" x14ac:dyDescent="0.25">
      <c r="A25" s="63" t="s">
        <v>410</v>
      </c>
      <c r="B25" s="60" t="s">
        <v>331</v>
      </c>
      <c r="C25" s="62">
        <v>15146.08</v>
      </c>
      <c r="D25" s="62">
        <v>3233.5000870000017</v>
      </c>
      <c r="E25" s="62">
        <v>208.81659299999998</v>
      </c>
      <c r="F25" s="62">
        <v>1741.2499739999998</v>
      </c>
      <c r="G25" s="62">
        <v>4.6841130640118003</v>
      </c>
      <c r="H25" s="62">
        <v>4.9999999999999991</v>
      </c>
      <c r="I25" s="62">
        <v>58.265210068619041</v>
      </c>
      <c r="J25" s="62">
        <v>87.737889356535902</v>
      </c>
      <c r="K25" s="62">
        <v>-0.31588693598819989</v>
      </c>
      <c r="L25" s="62">
        <v>16167.500435000005</v>
      </c>
      <c r="M25" s="62">
        <v>1021.4204349999999</v>
      </c>
      <c r="N25" s="62">
        <v>204.28408699999997</v>
      </c>
      <c r="P25" s="55">
        <f t="shared" si="0"/>
        <v>302021.59999999881</v>
      </c>
      <c r="Q25" s="47">
        <f t="shared" si="2"/>
        <v>0.67836071659612629</v>
      </c>
      <c r="R25" s="33"/>
      <c r="S25" s="33"/>
      <c r="T25" s="56">
        <f t="shared" si="1"/>
        <v>3516.3279899312261</v>
      </c>
    </row>
    <row r="26" spans="1:20" ht="12.75" customHeight="1" x14ac:dyDescent="0.25">
      <c r="A26" s="63" t="s">
        <v>410</v>
      </c>
      <c r="B26" s="60" t="s">
        <v>332</v>
      </c>
      <c r="C26" s="62">
        <v>2371</v>
      </c>
      <c r="D26" s="62">
        <v>698.94998699999985</v>
      </c>
      <c r="E26" s="62">
        <v>11.05</v>
      </c>
      <c r="F26" s="62">
        <v>75.749997000000008</v>
      </c>
      <c r="G26" s="62">
        <v>3.3922312670420016</v>
      </c>
      <c r="H26" s="62">
        <v>8</v>
      </c>
      <c r="I26" s="62">
        <v>36.191537485287448</v>
      </c>
      <c r="J26" s="62">
        <v>36.830986589863144</v>
      </c>
      <c r="K26" s="62">
        <v>-4.6077687329579984</v>
      </c>
      <c r="L26" s="62">
        <v>5591.5998959999988</v>
      </c>
      <c r="M26" s="62">
        <v>3220.5998959999984</v>
      </c>
      <c r="N26" s="62">
        <v>402.57498699999979</v>
      </c>
      <c r="P26" s="55">
        <f t="shared" si="0"/>
        <v>28437.500000000007</v>
      </c>
      <c r="Q26" s="47">
        <f t="shared" si="2"/>
        <v>0.45762399076281035</v>
      </c>
      <c r="R26" s="33"/>
      <c r="S26" s="33"/>
      <c r="T26" s="56">
        <f t="shared" si="1"/>
        <v>359.5780434198943</v>
      </c>
    </row>
    <row r="27" spans="1:20" ht="12.75" customHeight="1" x14ac:dyDescent="0.25">
      <c r="A27" s="63" t="s">
        <v>410</v>
      </c>
      <c r="B27" s="60" t="s">
        <v>333</v>
      </c>
      <c r="C27" s="62">
        <v>24672</v>
      </c>
      <c r="D27" s="62">
        <v>4824.1167050000013</v>
      </c>
      <c r="E27" s="62">
        <v>198.18330400000002</v>
      </c>
      <c r="F27" s="62">
        <v>364.0999829999999</v>
      </c>
      <c r="G27" s="62">
        <v>5.1143041324909229</v>
      </c>
      <c r="H27" s="62">
        <v>4.9999999999999982</v>
      </c>
      <c r="I27" s="62">
        <v>89.688846115682225</v>
      </c>
      <c r="J27" s="62">
        <v>96.190988020285673</v>
      </c>
      <c r="K27" s="62">
        <v>0.11430413249092282</v>
      </c>
      <c r="L27" s="62">
        <v>24120.583524999995</v>
      </c>
      <c r="M27" s="62">
        <v>-551.41647500000045</v>
      </c>
      <c r="N27" s="62">
        <v>-110.28329500000011</v>
      </c>
      <c r="P27" s="55">
        <f t="shared" si="0"/>
        <v>483100.00000000012</v>
      </c>
      <c r="Q27" s="47">
        <f t="shared" si="2"/>
        <v>0.99259707706675804</v>
      </c>
      <c r="R27" s="33"/>
      <c r="S27" s="33"/>
      <c r="T27" s="56">
        <f t="shared" si="1"/>
        <v>5346.52488797161</v>
      </c>
    </row>
    <row r="28" spans="1:20" ht="12.75" customHeight="1" x14ac:dyDescent="0.25">
      <c r="A28" s="63" t="s">
        <v>410</v>
      </c>
      <c r="B28" s="60" t="s">
        <v>334</v>
      </c>
      <c r="C28" s="62">
        <v>32644.95</v>
      </c>
      <c r="D28" s="62">
        <v>6474.5500600000005</v>
      </c>
      <c r="E28" s="62">
        <v>317.83328899999992</v>
      </c>
      <c r="F28" s="62">
        <v>1540.8999799999997</v>
      </c>
      <c r="G28" s="62">
        <v>5.0420414851190438</v>
      </c>
      <c r="H28" s="62">
        <v>4.9999999999999991</v>
      </c>
      <c r="I28" s="62">
        <v>78.348350130841851</v>
      </c>
      <c r="J28" s="62">
        <v>94.326095433692657</v>
      </c>
      <c r="K28" s="62">
        <v>4.204148511904407E-2</v>
      </c>
      <c r="L28" s="62">
        <v>32372.750300000003</v>
      </c>
      <c r="M28" s="62">
        <v>-272.19970000000001</v>
      </c>
      <c r="N28" s="62">
        <v>-54.43994</v>
      </c>
      <c r="P28" s="55">
        <f t="shared" si="0"/>
        <v>652898.9999999993</v>
      </c>
      <c r="Q28" s="47">
        <f t="shared" si="2"/>
        <v>0.87919211721835433</v>
      </c>
      <c r="R28" s="33"/>
      <c r="S28" s="33"/>
      <c r="T28" s="56">
        <f t="shared" si="1"/>
        <v>7326.5570134039262</v>
      </c>
    </row>
    <row r="29" spans="1:20" ht="12.75" customHeight="1" x14ac:dyDescent="0.25">
      <c r="A29" s="63" t="s">
        <v>410</v>
      </c>
      <c r="B29" s="60" t="s">
        <v>335</v>
      </c>
      <c r="C29" s="62">
        <v>27439</v>
      </c>
      <c r="D29" s="62">
        <v>5609.9833940000017</v>
      </c>
      <c r="E29" s="62">
        <v>337.23327999999992</v>
      </c>
      <c r="F29" s="62">
        <v>466.06664499999982</v>
      </c>
      <c r="G29" s="62">
        <v>4.891101822038654</v>
      </c>
      <c r="H29" s="62">
        <v>4.9999999999999964</v>
      </c>
      <c r="I29" s="62">
        <v>85.569274379970636</v>
      </c>
      <c r="J29" s="62">
        <v>92.27509776113456</v>
      </c>
      <c r="K29" s="62">
        <v>-0.10889817796134593</v>
      </c>
      <c r="L29" s="62">
        <v>28049.916969999987</v>
      </c>
      <c r="M29" s="62">
        <v>610.91697000000022</v>
      </c>
      <c r="N29" s="62">
        <v>122.18339400000001</v>
      </c>
      <c r="P29" s="55">
        <f t="shared" si="0"/>
        <v>548779.99999999988</v>
      </c>
      <c r="Q29" s="47">
        <f t="shared" si="2"/>
        <v>0.95140135970964224</v>
      </c>
      <c r="R29" s="33"/>
      <c r="S29" s="33"/>
      <c r="T29" s="56">
        <f t="shared" si="1"/>
        <v>6101.6064698997679</v>
      </c>
    </row>
    <row r="30" spans="1:20" ht="12.75" customHeight="1" x14ac:dyDescent="0.25">
      <c r="A30" s="63" t="s">
        <v>410</v>
      </c>
      <c r="B30" s="60" t="s">
        <v>353</v>
      </c>
      <c r="C30" s="62">
        <v>1044</v>
      </c>
      <c r="D30" s="62">
        <v>237.300006</v>
      </c>
      <c r="E30" s="62">
        <v>10.399994999999999</v>
      </c>
      <c r="F30" s="62">
        <v>206.783331</v>
      </c>
      <c r="G30" s="62">
        <v>4.3994941997599444</v>
      </c>
      <c r="H30" s="62">
        <v>7</v>
      </c>
      <c r="I30" s="62">
        <v>32.815913509201515</v>
      </c>
      <c r="J30" s="62">
        <v>60.211084594568568</v>
      </c>
      <c r="K30" s="62">
        <v>-2.6005058002400556</v>
      </c>
      <c r="L30" s="62">
        <v>1661.100042</v>
      </c>
      <c r="M30" s="62">
        <v>617.10004200000003</v>
      </c>
      <c r="N30" s="62">
        <v>88.157148857142857</v>
      </c>
      <c r="P30" s="55">
        <f t="shared" si="0"/>
        <v>14914.285714285717</v>
      </c>
      <c r="Q30" s="47">
        <f t="shared" si="2"/>
        <v>0.42386775100195101</v>
      </c>
      <c r="R30" s="33"/>
      <c r="S30" s="33"/>
      <c r="T30" s="56">
        <f t="shared" si="1"/>
        <v>192.64082780271303</v>
      </c>
    </row>
    <row r="31" spans="1:20" ht="12.75" customHeight="1" x14ac:dyDescent="0.25">
      <c r="A31" s="63" t="s">
        <v>410</v>
      </c>
      <c r="B31" s="60" t="s">
        <v>336</v>
      </c>
      <c r="C31" s="62">
        <v>9565.48</v>
      </c>
      <c r="D31" s="62">
        <v>1511.4000309999997</v>
      </c>
      <c r="E31" s="62">
        <v>106.933302</v>
      </c>
      <c r="F31" s="62">
        <v>1317.1333220000001</v>
      </c>
      <c r="G31" s="62">
        <v>6.3288869947098751</v>
      </c>
      <c r="H31" s="62">
        <v>12.000000000000002</v>
      </c>
      <c r="I31" s="62">
        <v>24.781636181340549</v>
      </c>
      <c r="J31" s="62">
        <v>39.649845528249209</v>
      </c>
      <c r="K31" s="62">
        <v>-5.6711130052901249</v>
      </c>
      <c r="L31" s="62">
        <v>18136.800371999998</v>
      </c>
      <c r="M31" s="62">
        <v>8571.320372000002</v>
      </c>
      <c r="N31" s="62">
        <v>714.27669766666668</v>
      </c>
      <c r="P31" s="55">
        <f t="shared" si="0"/>
        <v>72745.666666666701</v>
      </c>
      <c r="Q31" s="47">
        <f t="shared" si="2"/>
        <v>0.34352497772334134</v>
      </c>
      <c r="R31" s="33"/>
      <c r="S31" s="33"/>
      <c r="T31" s="56">
        <f t="shared" si="1"/>
        <v>1008.4061172664863</v>
      </c>
    </row>
    <row r="32" spans="1:20" ht="12.75" customHeight="1" x14ac:dyDescent="0.25">
      <c r="A32" s="63" t="s">
        <v>410</v>
      </c>
      <c r="B32" s="60" t="s">
        <v>337</v>
      </c>
      <c r="C32" s="62">
        <v>0</v>
      </c>
      <c r="D32" s="62">
        <v>392.93334399999992</v>
      </c>
      <c r="E32" s="62">
        <v>19.399998</v>
      </c>
      <c r="F32" s="62">
        <v>15781.483316000003</v>
      </c>
      <c r="G32" s="62">
        <v>0</v>
      </c>
      <c r="H32" s="62">
        <v>19.32787582414997</v>
      </c>
      <c r="I32" s="62">
        <v>0</v>
      </c>
      <c r="J32" s="62">
        <v>0</v>
      </c>
      <c r="K32" s="62">
        <v>-20</v>
      </c>
      <c r="L32" s="62">
        <v>7594.5668800000021</v>
      </c>
      <c r="M32" s="62">
        <v>7594.5668800000021</v>
      </c>
      <c r="N32" s="62">
        <v>392.93334399999992</v>
      </c>
      <c r="P32" s="55">
        <f t="shared" si="0"/>
        <v>0</v>
      </c>
      <c r="Q32" s="47">
        <f t="shared" si="2"/>
        <v>9.5708615909935846E-2</v>
      </c>
      <c r="R32" s="33"/>
      <c r="S32" s="33"/>
      <c r="T32" s="56">
        <f t="shared" si="1"/>
        <v>1549.8877786364433</v>
      </c>
    </row>
    <row r="33" spans="1:20" ht="12.75" customHeight="1" x14ac:dyDescent="0.25">
      <c r="A33" s="63" t="s">
        <v>410</v>
      </c>
      <c r="B33" s="60" t="s">
        <v>338</v>
      </c>
      <c r="C33" s="62">
        <v>399</v>
      </c>
      <c r="D33" s="62">
        <v>0</v>
      </c>
      <c r="E33" s="62">
        <v>0</v>
      </c>
      <c r="F33" s="62">
        <v>134.499999</v>
      </c>
      <c r="G33" s="62">
        <v>0</v>
      </c>
      <c r="H33" s="62">
        <v>0</v>
      </c>
      <c r="I33" s="62">
        <v>59.330855459708971</v>
      </c>
      <c r="J33" s="62">
        <v>0</v>
      </c>
      <c r="K33" s="62">
        <v>0</v>
      </c>
      <c r="L33" s="62">
        <v>0</v>
      </c>
      <c r="M33" s="62">
        <v>-399</v>
      </c>
      <c r="N33" s="62">
        <v>-79.8</v>
      </c>
      <c r="P33" s="55">
        <f t="shared" si="0"/>
        <v>7980.0000000000009</v>
      </c>
      <c r="Q33" s="47">
        <f t="shared" si="2"/>
        <v>0.6890171705070256</v>
      </c>
      <c r="R33" s="33"/>
      <c r="S33" s="33"/>
      <c r="T33" s="56">
        <f t="shared" si="1"/>
        <v>92.672808744177772</v>
      </c>
    </row>
    <row r="34" spans="1:20" ht="12.75" customHeight="1" x14ac:dyDescent="0.25">
      <c r="A34" s="63" t="s">
        <v>410</v>
      </c>
      <c r="B34" s="60" t="s">
        <v>354</v>
      </c>
      <c r="C34" s="62">
        <v>2694</v>
      </c>
      <c r="D34" s="62">
        <v>520.01667899999995</v>
      </c>
      <c r="E34" s="62">
        <v>19.683320999999999</v>
      </c>
      <c r="F34" s="62">
        <v>39.416665999999999</v>
      </c>
      <c r="G34" s="62">
        <v>5.1806030629259876</v>
      </c>
      <c r="H34" s="62">
        <v>5</v>
      </c>
      <c r="I34" s="62">
        <v>93.03824801339772</v>
      </c>
      <c r="J34" s="62">
        <v>99.833240689271818</v>
      </c>
      <c r="K34" s="62">
        <v>0.18060306292598738</v>
      </c>
      <c r="L34" s="62">
        <v>2600.0833950000001</v>
      </c>
      <c r="M34" s="62">
        <v>-93.916604999999763</v>
      </c>
      <c r="N34" s="62">
        <v>-18.783320999999955</v>
      </c>
      <c r="P34" s="55">
        <f t="shared" si="0"/>
        <v>53880</v>
      </c>
      <c r="Q34" s="47">
        <f t="shared" si="2"/>
        <v>1.0260910960439129</v>
      </c>
      <c r="R34" s="33"/>
      <c r="S34" s="33"/>
      <c r="T34" s="56">
        <f t="shared" si="1"/>
        <v>594.22645455323652</v>
      </c>
    </row>
    <row r="35" spans="1:20" ht="12.75" customHeight="1" x14ac:dyDescent="0.25">
      <c r="A35" s="63" t="s">
        <v>410</v>
      </c>
      <c r="B35" s="60" t="s">
        <v>339</v>
      </c>
      <c r="C35" s="62">
        <v>3936</v>
      </c>
      <c r="D35" s="62">
        <v>905.86665599999981</v>
      </c>
      <c r="E35" s="62">
        <v>142.599999</v>
      </c>
      <c r="F35" s="62">
        <v>33.299999999999997</v>
      </c>
      <c r="G35" s="62">
        <v>4.3450103543716274</v>
      </c>
      <c r="H35" s="62">
        <v>5</v>
      </c>
      <c r="I35" s="62">
        <v>69.959634686650602</v>
      </c>
      <c r="J35" s="62">
        <v>70.274051777068692</v>
      </c>
      <c r="K35" s="62">
        <v>-0.6549896456283727</v>
      </c>
      <c r="L35" s="62">
        <v>4529.3332799999989</v>
      </c>
      <c r="M35" s="62">
        <v>593.33328000000006</v>
      </c>
      <c r="N35" s="62">
        <v>118.66665600000006</v>
      </c>
      <c r="P35" s="55">
        <f t="shared" si="0"/>
        <v>75679.999999999971</v>
      </c>
      <c r="Q35" s="47">
        <f t="shared" si="2"/>
        <v>0.79530496277644191</v>
      </c>
      <c r="R35" s="33"/>
      <c r="S35" s="33"/>
      <c r="T35" s="56">
        <f t="shared" si="1"/>
        <v>860.33438928757084</v>
      </c>
    </row>
    <row r="36" spans="1:20" ht="12.75" customHeight="1" x14ac:dyDescent="0.25">
      <c r="A36" s="63" t="s">
        <v>410</v>
      </c>
      <c r="B36" s="60" t="s">
        <v>340</v>
      </c>
      <c r="C36" s="62">
        <v>1597</v>
      </c>
      <c r="D36" s="62">
        <v>440.03336100000001</v>
      </c>
      <c r="E36" s="62">
        <v>21.916634000000002</v>
      </c>
      <c r="F36" s="62">
        <v>45.966665000000006</v>
      </c>
      <c r="G36" s="62">
        <v>3.6292702816230338</v>
      </c>
      <c r="H36" s="62">
        <v>5.9999999999999991</v>
      </c>
      <c r="I36" s="62">
        <v>52.403610203820975</v>
      </c>
      <c r="J36" s="62">
        <v>54.08233272809828</v>
      </c>
      <c r="K36" s="62">
        <v>-2.3707297183769662</v>
      </c>
      <c r="L36" s="62">
        <v>2640.2001659999996</v>
      </c>
      <c r="M36" s="62">
        <v>1043.2001659999999</v>
      </c>
      <c r="N36" s="62">
        <v>173.86669433333336</v>
      </c>
      <c r="P36" s="55">
        <f t="shared" si="0"/>
        <v>26616.666666666668</v>
      </c>
      <c r="Q36" s="47">
        <f t="shared" si="2"/>
        <v>0.61974471794814556</v>
      </c>
      <c r="R36" s="33"/>
      <c r="S36" s="33"/>
      <c r="T36" s="56">
        <f t="shared" si="1"/>
        <v>314.77866719286413</v>
      </c>
    </row>
    <row r="37" spans="1:20" ht="12.75" customHeight="1" x14ac:dyDescent="0.25">
      <c r="A37" s="63" t="s">
        <v>410</v>
      </c>
      <c r="B37" s="60" t="s">
        <v>357</v>
      </c>
      <c r="C37" s="62">
        <v>3941</v>
      </c>
      <c r="D37" s="62">
        <v>919.41667300000017</v>
      </c>
      <c r="E37" s="62">
        <v>13.066664000000001</v>
      </c>
      <c r="F37" s="62">
        <v>700.54999800000007</v>
      </c>
      <c r="G37" s="62">
        <v>4.2864134572856498</v>
      </c>
      <c r="H37" s="62">
        <v>4.0000000000000009</v>
      </c>
      <c r="I37" s="62">
        <v>60.332509991291751</v>
      </c>
      <c r="J37" s="62">
        <v>105.65872449471982</v>
      </c>
      <c r="K37" s="62">
        <v>0.28641345728564943</v>
      </c>
      <c r="L37" s="62">
        <v>3677.6666920000007</v>
      </c>
      <c r="M37" s="62">
        <v>-263.33330799999987</v>
      </c>
      <c r="N37" s="62">
        <v>-65.833326999999969</v>
      </c>
      <c r="P37" s="55">
        <f t="shared" si="0"/>
        <v>98525</v>
      </c>
      <c r="Q37" s="47">
        <f t="shared" si="2"/>
        <v>0.69903371582285334</v>
      </c>
      <c r="R37" s="33"/>
      <c r="S37" s="33"/>
      <c r="T37" s="56">
        <f t="shared" si="1"/>
        <v>1141.5453602276366</v>
      </c>
    </row>
    <row r="38" spans="1:20" ht="12.75" customHeight="1" x14ac:dyDescent="0.25">
      <c r="A38" s="63" t="s">
        <v>410</v>
      </c>
      <c r="B38" s="60" t="s">
        <v>341</v>
      </c>
      <c r="C38" s="62">
        <v>10707</v>
      </c>
      <c r="D38" s="62">
        <v>2167.2500140000002</v>
      </c>
      <c r="E38" s="62">
        <v>131.53331399999999</v>
      </c>
      <c r="F38" s="62">
        <v>376.31665999999996</v>
      </c>
      <c r="G38" s="62">
        <v>4.9403621782604343</v>
      </c>
      <c r="H38" s="62">
        <v>5</v>
      </c>
      <c r="I38" s="62">
        <v>80.049344308845363</v>
      </c>
      <c r="J38" s="62">
        <v>93.153624959646478</v>
      </c>
      <c r="K38" s="62">
        <v>-5.9637821739565312E-2</v>
      </c>
      <c r="L38" s="62">
        <v>10836.250070000002</v>
      </c>
      <c r="M38" s="62">
        <v>129.25007000000002</v>
      </c>
      <c r="N38" s="62">
        <v>25.850014000000005</v>
      </c>
      <c r="P38" s="55">
        <f t="shared" si="0"/>
        <v>214140.00000000009</v>
      </c>
      <c r="Q38" s="47">
        <f t="shared" si="2"/>
        <v>0.89620205899838945</v>
      </c>
      <c r="R38" s="33"/>
      <c r="S38" s="33"/>
      <c r="T38" s="56">
        <f t="shared" si="1"/>
        <v>2397.4301172721671</v>
      </c>
    </row>
    <row r="39" spans="1:20" ht="12.75" customHeight="1" x14ac:dyDescent="0.25">
      <c r="A39" s="63" t="s">
        <v>410</v>
      </c>
      <c r="B39" s="60" t="s">
        <v>358</v>
      </c>
      <c r="C39" s="62">
        <v>1758</v>
      </c>
      <c r="D39" s="62">
        <v>262.50000100000005</v>
      </c>
      <c r="E39" s="62">
        <v>84.099997999999999</v>
      </c>
      <c r="F39" s="62">
        <v>12.316666</v>
      </c>
      <c r="G39" s="62">
        <v>6.6971428316299306</v>
      </c>
      <c r="H39" s="62">
        <v>8.9999999999999982</v>
      </c>
      <c r="I39" s="62">
        <v>54.423032525762856</v>
      </c>
      <c r="J39" s="62">
        <v>56.356991891778208</v>
      </c>
      <c r="K39" s="62">
        <v>-2.3028571683700694</v>
      </c>
      <c r="L39" s="62">
        <v>2362.5000089999999</v>
      </c>
      <c r="M39" s="62">
        <v>604.5000090000002</v>
      </c>
      <c r="N39" s="62">
        <v>67.166667666666683</v>
      </c>
      <c r="P39" s="55">
        <f t="shared" si="0"/>
        <v>19533.333333333332</v>
      </c>
      <c r="Q39" s="47">
        <f t="shared" si="2"/>
        <v>0.63993894116756445</v>
      </c>
      <c r="R39" s="33"/>
      <c r="S39" s="33"/>
      <c r="T39" s="56">
        <f t="shared" si="1"/>
        <v>229.68475056749344</v>
      </c>
    </row>
    <row r="40" spans="1:20" ht="12.75" customHeight="1" x14ac:dyDescent="0.25">
      <c r="A40" s="63" t="s">
        <v>410</v>
      </c>
      <c r="B40" s="60" t="s">
        <v>359</v>
      </c>
      <c r="C40" s="62">
        <v>1886</v>
      </c>
      <c r="D40" s="62">
        <v>422.78334599999999</v>
      </c>
      <c r="E40" s="62">
        <v>15.333320000000001</v>
      </c>
      <c r="F40" s="62">
        <v>44.25</v>
      </c>
      <c r="G40" s="62">
        <v>4.460913651977199</v>
      </c>
      <c r="H40" s="62">
        <v>5</v>
      </c>
      <c r="I40" s="62">
        <v>78.197774968140109</v>
      </c>
      <c r="J40" s="62">
        <v>86.095788923948419</v>
      </c>
      <c r="K40" s="62">
        <v>-0.53908634802280064</v>
      </c>
      <c r="L40" s="62">
        <v>2113.9167299999999</v>
      </c>
      <c r="M40" s="62">
        <v>227.91673000000014</v>
      </c>
      <c r="N40" s="62">
        <v>45.58334600000002</v>
      </c>
      <c r="P40" s="55">
        <f t="shared" si="0"/>
        <v>37720</v>
      </c>
      <c r="Q40" s="47">
        <f t="shared" si="2"/>
        <v>0.87768636559133695</v>
      </c>
      <c r="R40" s="33"/>
      <c r="S40" s="33"/>
      <c r="T40" s="56">
        <f t="shared" si="1"/>
        <v>423.3666459639503</v>
      </c>
    </row>
    <row r="41" spans="1:20" ht="12.75" customHeight="1" x14ac:dyDescent="0.25">
      <c r="A41" s="63" t="s">
        <v>410</v>
      </c>
      <c r="B41" s="60" t="s">
        <v>342</v>
      </c>
      <c r="C41" s="62">
        <v>1788</v>
      </c>
      <c r="D41" s="62">
        <v>313.88334099999997</v>
      </c>
      <c r="E41" s="62">
        <v>23.433328000000003</v>
      </c>
      <c r="F41" s="62">
        <v>72.166663999999997</v>
      </c>
      <c r="G41" s="62">
        <v>5.6963838676612033</v>
      </c>
      <c r="H41" s="62">
        <v>6</v>
      </c>
      <c r="I41" s="62">
        <v>72.774634761508111</v>
      </c>
      <c r="J41" s="62">
        <v>88.344285173763552</v>
      </c>
      <c r="K41" s="62">
        <v>-0.30361613233879664</v>
      </c>
      <c r="L41" s="62">
        <v>1883.3000459999998</v>
      </c>
      <c r="M41" s="62">
        <v>95.300046000000009</v>
      </c>
      <c r="N41" s="62">
        <v>15.883341</v>
      </c>
      <c r="P41" s="55">
        <f t="shared" si="0"/>
        <v>29800.000000000004</v>
      </c>
      <c r="Q41" s="47">
        <f t="shared" si="2"/>
        <v>0.8234549635250169</v>
      </c>
      <c r="R41" s="33"/>
      <c r="S41" s="33"/>
      <c r="T41" s="56">
        <f t="shared" si="1"/>
        <v>337.19108303961735</v>
      </c>
    </row>
    <row r="42" spans="1:20" ht="12.75" customHeight="1" x14ac:dyDescent="0.25">
      <c r="A42" s="63" t="s">
        <v>410</v>
      </c>
      <c r="B42" s="60" t="s">
        <v>343</v>
      </c>
      <c r="C42" s="62">
        <v>336</v>
      </c>
      <c r="D42" s="62">
        <v>69.866666999999993</v>
      </c>
      <c r="E42" s="62">
        <v>0</v>
      </c>
      <c r="F42" s="62">
        <v>0</v>
      </c>
      <c r="G42" s="62">
        <v>4.8091602823990449</v>
      </c>
      <c r="H42" s="62">
        <v>7.9999999999999991</v>
      </c>
      <c r="I42" s="62">
        <v>43.654579944396076</v>
      </c>
      <c r="J42" s="62">
        <v>43.654579944396076</v>
      </c>
      <c r="K42" s="62">
        <v>-3.1908397176009555</v>
      </c>
      <c r="L42" s="62">
        <v>558.93333599999994</v>
      </c>
      <c r="M42" s="62">
        <v>222.93333600000003</v>
      </c>
      <c r="N42" s="62">
        <v>27.866667000000003</v>
      </c>
      <c r="P42" s="55">
        <f t="shared" si="0"/>
        <v>3049.9999999999986</v>
      </c>
      <c r="Q42" s="47">
        <f t="shared" si="2"/>
        <v>0.53225441535389661</v>
      </c>
      <c r="R42" s="33"/>
      <c r="S42" s="33"/>
      <c r="T42" s="56">
        <f t="shared" si="1"/>
        <v>37.186841996810379</v>
      </c>
    </row>
    <row r="43" spans="1:20" ht="12.75" customHeight="1" x14ac:dyDescent="0.25">
      <c r="A43" s="63" t="s">
        <v>410</v>
      </c>
      <c r="B43" s="60" t="s">
        <v>344</v>
      </c>
      <c r="C43" s="62">
        <v>10139.5</v>
      </c>
      <c r="D43" s="62">
        <v>1599.1833380000003</v>
      </c>
      <c r="E43" s="62">
        <v>125.24999200000001</v>
      </c>
      <c r="F43" s="62">
        <v>847.09999200000004</v>
      </c>
      <c r="G43" s="62">
        <v>6.3404237394574441</v>
      </c>
      <c r="H43" s="62">
        <v>8</v>
      </c>
      <c r="I43" s="62">
        <v>49.287228330148679</v>
      </c>
      <c r="J43" s="62">
        <v>70.497796513826145</v>
      </c>
      <c r="K43" s="62">
        <v>-1.6595762605425557</v>
      </c>
      <c r="L43" s="62">
        <v>12793.466704000002</v>
      </c>
      <c r="M43" s="62">
        <v>2653.9667040000004</v>
      </c>
      <c r="N43" s="62">
        <v>331.74583800000005</v>
      </c>
      <c r="P43" s="55">
        <f t="shared" si="0"/>
        <v>126743.74999999975</v>
      </c>
      <c r="Q43" s="47">
        <f t="shared" si="2"/>
        <v>0.58858089921142265</v>
      </c>
      <c r="R43" s="33"/>
      <c r="S43" s="33"/>
      <c r="T43" s="56">
        <f t="shared" si="1"/>
        <v>1513.5553950148969</v>
      </c>
    </row>
    <row r="44" spans="1:20" ht="12.75" customHeight="1" x14ac:dyDescent="0.25">
      <c r="B44" s="60" t="s">
        <v>345</v>
      </c>
      <c r="C44" s="62">
        <v>272855.17</v>
      </c>
      <c r="D44" s="62">
        <v>51209.284020999999</v>
      </c>
      <c r="E44" s="62">
        <v>4141.5660710000002</v>
      </c>
      <c r="F44" s="62">
        <v>27700.549714000001</v>
      </c>
      <c r="G44" s="62">
        <v>5.3282363777651538</v>
      </c>
      <c r="H44" s="62">
        <v>6.0690327352858597</v>
      </c>
      <c r="I44" s="62">
        <v>55.946493681693248</v>
      </c>
      <c r="J44" s="62">
        <v>82.97306678281025</v>
      </c>
      <c r="K44" s="62">
        <v>-0.7407963575207055</v>
      </c>
      <c r="L44" s="62">
        <v>310790.82107400009</v>
      </c>
      <c r="M44" s="62">
        <v>37935.651074000009</v>
      </c>
      <c r="N44" s="62">
        <v>4196.3767648672447</v>
      </c>
      <c r="P44" s="55">
        <f t="shared" si="0"/>
        <v>4646434.6145021589</v>
      </c>
      <c r="Q44" s="47">
        <f t="shared" si="2"/>
        <v>0.65517355272686828</v>
      </c>
      <c r="R44" s="33"/>
      <c r="S44" s="33"/>
      <c r="T44" s="56">
        <f t="shared" si="1"/>
        <v>54413.080669836563</v>
      </c>
    </row>
    <row r="45" spans="1:20" ht="12.75" customHeight="1" x14ac:dyDescent="0.25">
      <c r="A45" s="60" t="s">
        <v>346</v>
      </c>
      <c r="P45" s="55">
        <f t="shared" si="0"/>
        <v>0</v>
      </c>
      <c r="Q45" s="46">
        <v>0.50985553887024149</v>
      </c>
    </row>
    <row r="46" spans="1:20" ht="12.75" customHeight="1" x14ac:dyDescent="0.25">
      <c r="A46" s="63" t="s">
        <v>410</v>
      </c>
      <c r="B46" s="60" t="s">
        <v>347</v>
      </c>
      <c r="C46" s="62">
        <v>16929</v>
      </c>
      <c r="D46" s="62">
        <v>2942.7833970000006</v>
      </c>
      <c r="E46" s="62">
        <v>461.18328799999995</v>
      </c>
      <c r="F46" s="62">
        <v>374.73330199999987</v>
      </c>
      <c r="G46" s="62">
        <v>5.7527169744324871</v>
      </c>
      <c r="H46" s="62">
        <v>8.0000000000000018</v>
      </c>
      <c r="I46" s="62">
        <v>56.001402791441024</v>
      </c>
      <c r="J46" s="62">
        <v>62.166442736498126</v>
      </c>
      <c r="K46" s="62">
        <v>-2.2472830255675125</v>
      </c>
      <c r="L46" s="62">
        <v>23542.267176000008</v>
      </c>
      <c r="M46" s="62">
        <v>6613.2671759999994</v>
      </c>
      <c r="N46" s="62">
        <v>826.65839699999992</v>
      </c>
      <c r="P46" s="55">
        <f t="shared" si="0"/>
        <v>211612.49999999997</v>
      </c>
      <c r="Q46" s="47">
        <f>$Q$45/($I$79/100)-1+I46/100</f>
        <v>0.62385838719172193</v>
      </c>
      <c r="R46" s="33"/>
      <c r="S46" s="33"/>
      <c r="T46" s="56">
        <f t="shared" si="1"/>
        <v>2357.3736795712007</v>
      </c>
    </row>
    <row r="47" spans="1:20" ht="12.75" customHeight="1" x14ac:dyDescent="0.25">
      <c r="A47" s="63" t="s">
        <v>410</v>
      </c>
      <c r="B47" s="60" t="s">
        <v>348</v>
      </c>
      <c r="C47" s="62">
        <v>65421.87</v>
      </c>
      <c r="D47" s="62">
        <v>8242.7834079999993</v>
      </c>
      <c r="E47" s="62">
        <v>486.26661200000001</v>
      </c>
      <c r="F47" s="62">
        <v>1110.7833089999999</v>
      </c>
      <c r="G47" s="62">
        <v>7.9368663183003294</v>
      </c>
      <c r="H47" s="62">
        <v>8</v>
      </c>
      <c r="I47" s="62">
        <v>83.108458005061294</v>
      </c>
      <c r="J47" s="62">
        <v>93.684120623242706</v>
      </c>
      <c r="K47" s="62">
        <v>-6.3133681699670208E-2</v>
      </c>
      <c r="L47" s="62">
        <v>65942.267263999995</v>
      </c>
      <c r="M47" s="62">
        <v>520.39726399999995</v>
      </c>
      <c r="N47" s="62">
        <v>65.049657999999965</v>
      </c>
      <c r="P47" s="55">
        <f t="shared" si="0"/>
        <v>817773.37499999895</v>
      </c>
      <c r="Q47" s="47">
        <f t="shared" ref="Q47:Q78" si="3">$Q$45/($I$79/100)-1+I47/100</f>
        <v>0.89492893932792461</v>
      </c>
      <c r="R47" s="33"/>
      <c r="S47" s="33"/>
      <c r="T47" s="56">
        <f t="shared" si="1"/>
        <v>8805.9516042855303</v>
      </c>
    </row>
    <row r="48" spans="1:20" ht="12.75" customHeight="1" x14ac:dyDescent="0.25">
      <c r="A48" s="63" t="s">
        <v>410</v>
      </c>
      <c r="B48" s="60" t="s">
        <v>323</v>
      </c>
      <c r="C48" s="62">
        <v>5473</v>
      </c>
      <c r="D48" s="62">
        <v>759.98336600000027</v>
      </c>
      <c r="E48" s="62">
        <v>156.88332000000003</v>
      </c>
      <c r="F48" s="62">
        <v>217.91664099999997</v>
      </c>
      <c r="G48" s="62">
        <v>7.2014734069850661</v>
      </c>
      <c r="H48" s="62">
        <v>16</v>
      </c>
      <c r="I48" s="62">
        <v>30.143419616879878</v>
      </c>
      <c r="J48" s="62">
        <v>37.30776842730657</v>
      </c>
      <c r="K48" s="62">
        <v>-8.7985265930149339</v>
      </c>
      <c r="L48" s="62">
        <v>12159.733856000004</v>
      </c>
      <c r="M48" s="62">
        <v>6686.7338560000007</v>
      </c>
      <c r="N48" s="62">
        <v>417.92086600000005</v>
      </c>
      <c r="P48" s="55">
        <f t="shared" si="0"/>
        <v>34206.250000000022</v>
      </c>
      <c r="Q48" s="47">
        <f t="shared" si="3"/>
        <v>0.36527855544611049</v>
      </c>
      <c r="R48" s="33"/>
      <c r="S48" s="33"/>
      <c r="T48" s="56">
        <f t="shared" si="1"/>
        <v>414.51201443089133</v>
      </c>
    </row>
    <row r="49" spans="1:20" ht="12.75" customHeight="1" x14ac:dyDescent="0.25">
      <c r="A49" s="63" t="s">
        <v>410</v>
      </c>
      <c r="B49" s="60" t="s">
        <v>324</v>
      </c>
      <c r="C49" s="62">
        <v>287</v>
      </c>
      <c r="D49" s="62">
        <v>60.966670000000001</v>
      </c>
      <c r="E49" s="62">
        <v>25.599996999999998</v>
      </c>
      <c r="F49" s="62">
        <v>104.11666600000001</v>
      </c>
      <c r="G49" s="62">
        <v>4.7074901745494708</v>
      </c>
      <c r="H49" s="62">
        <v>16</v>
      </c>
      <c r="I49" s="62">
        <v>9.4069574502350459</v>
      </c>
      <c r="J49" s="62">
        <v>20.721024178971803</v>
      </c>
      <c r="K49" s="62">
        <v>-11.29250982545053</v>
      </c>
      <c r="L49" s="62">
        <v>975.46672000000001</v>
      </c>
      <c r="M49" s="62">
        <v>688.46672000000001</v>
      </c>
      <c r="N49" s="62">
        <v>43.029170000000001</v>
      </c>
      <c r="P49" s="55">
        <f t="shared" si="0"/>
        <v>1793.7500000000002</v>
      </c>
      <c r="Q49" s="47">
        <f t="shared" si="3"/>
        <v>0.15791393377966215</v>
      </c>
      <c r="R49" s="33"/>
      <c r="S49" s="33"/>
      <c r="T49" s="56">
        <f t="shared" si="1"/>
        <v>30.111555220247265</v>
      </c>
    </row>
    <row r="50" spans="1:20" ht="12.75" customHeight="1" x14ac:dyDescent="0.25">
      <c r="A50" s="63" t="s">
        <v>410</v>
      </c>
      <c r="B50" s="60" t="s">
        <v>349</v>
      </c>
      <c r="C50" s="62">
        <v>1971</v>
      </c>
      <c r="D50" s="62">
        <v>150.05000699999999</v>
      </c>
      <c r="E50" s="62">
        <v>38.749996000000003</v>
      </c>
      <c r="F50" s="62">
        <v>41.216661999999999</v>
      </c>
      <c r="G50" s="62">
        <v>13.135620846722119</v>
      </c>
      <c r="H50" s="62">
        <v>16</v>
      </c>
      <c r="I50" s="62">
        <v>53.555902134308397</v>
      </c>
      <c r="J50" s="62">
        <v>65.247615488650169</v>
      </c>
      <c r="K50" s="62">
        <v>-2.8643791532778802</v>
      </c>
      <c r="L50" s="62">
        <v>2400.8001119999999</v>
      </c>
      <c r="M50" s="62">
        <v>429.80011200000013</v>
      </c>
      <c r="N50" s="62">
        <v>26.862507000000008</v>
      </c>
      <c r="P50" s="55">
        <f t="shared" si="0"/>
        <v>12318.749999999998</v>
      </c>
      <c r="Q50" s="47">
        <f t="shared" si="3"/>
        <v>0.59940338062039566</v>
      </c>
      <c r="R50" s="33"/>
      <c r="S50" s="33"/>
      <c r="T50" s="56">
        <f t="shared" si="1"/>
        <v>137.87276660002902</v>
      </c>
    </row>
    <row r="51" spans="1:20" ht="12.75" customHeight="1" x14ac:dyDescent="0.25">
      <c r="A51" s="63" t="s">
        <v>410</v>
      </c>
      <c r="B51" s="60" t="s">
        <v>325</v>
      </c>
      <c r="C51" s="62">
        <v>15529</v>
      </c>
      <c r="D51" s="62">
        <v>1647.8000660000005</v>
      </c>
      <c r="E51" s="62">
        <v>558.23329499999977</v>
      </c>
      <c r="F51" s="62">
        <v>518.63330399999995</v>
      </c>
      <c r="G51" s="62">
        <v>9.4240802148383906</v>
      </c>
      <c r="H51" s="62">
        <v>16</v>
      </c>
      <c r="I51" s="62">
        <v>35.621329848067845</v>
      </c>
      <c r="J51" s="62">
        <v>43.995821511966668</v>
      </c>
      <c r="K51" s="62">
        <v>-6.5759197851616094</v>
      </c>
      <c r="L51" s="62">
        <v>26364.801056000008</v>
      </c>
      <c r="M51" s="62">
        <v>10835.801056000002</v>
      </c>
      <c r="N51" s="62">
        <v>677.2375659999999</v>
      </c>
      <c r="P51" s="55">
        <f t="shared" si="0"/>
        <v>97056.249999999971</v>
      </c>
      <c r="Q51" s="47">
        <f t="shared" si="3"/>
        <v>0.42005765775799014</v>
      </c>
      <c r="R51" s="33"/>
      <c r="S51" s="33"/>
      <c r="T51" s="56">
        <f t="shared" si="1"/>
        <v>1144.5170974711746</v>
      </c>
    </row>
    <row r="52" spans="1:20" ht="12.75" customHeight="1" x14ac:dyDescent="0.25">
      <c r="A52" s="63" t="s">
        <v>410</v>
      </c>
      <c r="B52" s="60" t="s">
        <v>350</v>
      </c>
      <c r="C52" s="62">
        <v>8836</v>
      </c>
      <c r="D52" s="62">
        <v>1545.1166940000005</v>
      </c>
      <c r="E52" s="62">
        <v>169.499979</v>
      </c>
      <c r="F52" s="62">
        <v>314.58331399999997</v>
      </c>
      <c r="G52" s="62">
        <v>5.7186619200426536</v>
      </c>
      <c r="H52" s="62">
        <v>16</v>
      </c>
      <c r="I52" s="62">
        <v>27.215158857577897</v>
      </c>
      <c r="J52" s="62">
        <v>32.20836521050208</v>
      </c>
      <c r="K52" s="62">
        <v>-10.281338079957345</v>
      </c>
      <c r="L52" s="62">
        <v>24721.867104000008</v>
      </c>
      <c r="M52" s="62">
        <v>15885.867104000003</v>
      </c>
      <c r="N52" s="62">
        <v>992.86669400000017</v>
      </c>
      <c r="P52" s="55">
        <f t="shared" si="0"/>
        <v>55225.000000000015</v>
      </c>
      <c r="Q52" s="47">
        <f t="shared" si="3"/>
        <v>0.33599594785309067</v>
      </c>
      <c r="R52" s="33"/>
      <c r="S52" s="33"/>
      <c r="T52" s="56">
        <f t="shared" si="1"/>
        <v>681.80297301554435</v>
      </c>
    </row>
    <row r="53" spans="1:20" ht="12.75" customHeight="1" x14ac:dyDescent="0.25">
      <c r="A53" s="63" t="s">
        <v>410</v>
      </c>
      <c r="B53" s="60" t="s">
        <v>326</v>
      </c>
      <c r="C53" s="62">
        <v>189</v>
      </c>
      <c r="D53" s="62">
        <v>36.733332999999995</v>
      </c>
      <c r="E53" s="62">
        <v>0</v>
      </c>
      <c r="F53" s="62">
        <v>0</v>
      </c>
      <c r="G53" s="62">
        <v>5.1451906093030004</v>
      </c>
      <c r="H53" s="62">
        <v>8</v>
      </c>
      <c r="I53" s="62">
        <v>64.314882616287505</v>
      </c>
      <c r="J53" s="62">
        <v>64.314882616287505</v>
      </c>
      <c r="K53" s="62">
        <v>-2.8548093906969996</v>
      </c>
      <c r="L53" s="62">
        <v>293.86666399999996</v>
      </c>
      <c r="M53" s="62">
        <v>104.86666399999999</v>
      </c>
      <c r="N53" s="62">
        <v>13.108332999999998</v>
      </c>
      <c r="P53" s="55">
        <f t="shared" si="0"/>
        <v>2362.5</v>
      </c>
      <c r="Q53" s="47">
        <f t="shared" si="3"/>
        <v>0.70699318544018674</v>
      </c>
      <c r="R53" s="33"/>
      <c r="S53" s="33"/>
      <c r="T53" s="56">
        <f t="shared" si="1"/>
        <v>25.970216109505127</v>
      </c>
    </row>
    <row r="54" spans="1:20" ht="12.75" customHeight="1" x14ac:dyDescent="0.25">
      <c r="A54" s="63" t="s">
        <v>410</v>
      </c>
      <c r="B54" s="60" t="s">
        <v>351</v>
      </c>
      <c r="C54" s="62">
        <v>36441</v>
      </c>
      <c r="D54" s="62">
        <v>5445.0000840000002</v>
      </c>
      <c r="E54" s="62">
        <v>514.99992599999996</v>
      </c>
      <c r="F54" s="62">
        <v>219.449972</v>
      </c>
      <c r="G54" s="62">
        <v>6.6925618802249405</v>
      </c>
      <c r="H54" s="62">
        <v>8</v>
      </c>
      <c r="I54" s="62">
        <v>73.714084801536245</v>
      </c>
      <c r="J54" s="62">
        <v>76.428271683845111</v>
      </c>
      <c r="K54" s="62">
        <v>-1.3074381197750597</v>
      </c>
      <c r="L54" s="62">
        <v>43560.000672000002</v>
      </c>
      <c r="M54" s="62">
        <v>7119.0006720000019</v>
      </c>
      <c r="N54" s="62">
        <v>889.87508400000024</v>
      </c>
      <c r="P54" s="55">
        <f t="shared" si="0"/>
        <v>455512.49999999965</v>
      </c>
      <c r="Q54" s="47">
        <f t="shared" si="3"/>
        <v>0.8009852072926742</v>
      </c>
      <c r="R54" s="33"/>
      <c r="S54" s="33"/>
      <c r="T54" s="56">
        <f t="shared" si="1"/>
        <v>4949.6480247869822</v>
      </c>
    </row>
    <row r="55" spans="1:20" ht="12.75" customHeight="1" x14ac:dyDescent="0.25">
      <c r="A55" s="63" t="s">
        <v>410</v>
      </c>
      <c r="B55" s="60" t="s">
        <v>328</v>
      </c>
      <c r="C55" s="62">
        <v>311</v>
      </c>
      <c r="D55" s="62">
        <v>58.75</v>
      </c>
      <c r="E55" s="62">
        <v>0</v>
      </c>
      <c r="F55" s="62">
        <v>0</v>
      </c>
      <c r="G55" s="62">
        <v>5.2936170212765958</v>
      </c>
      <c r="H55" s="62">
        <v>6</v>
      </c>
      <c r="I55" s="62">
        <v>88.226950354609926</v>
      </c>
      <c r="J55" s="62">
        <v>88.226950354609926</v>
      </c>
      <c r="K55" s="62">
        <v>-0.7063829787234045</v>
      </c>
      <c r="L55" s="62">
        <v>352.5</v>
      </c>
      <c r="M55" s="62">
        <v>41.5</v>
      </c>
      <c r="N55" s="62">
        <v>6.9166666666666661</v>
      </c>
      <c r="P55" s="55">
        <f t="shared" si="0"/>
        <v>5183.333333333333</v>
      </c>
      <c r="Q55" s="47">
        <f t="shared" si="3"/>
        <v>0.94611386282341092</v>
      </c>
      <c r="R55" s="33"/>
      <c r="S55" s="33"/>
      <c r="T55" s="56">
        <f t="shared" si="1"/>
        <v>55.584189440875392</v>
      </c>
    </row>
    <row r="56" spans="1:20" ht="12.75" customHeight="1" x14ac:dyDescent="0.25">
      <c r="A56" s="63" t="s">
        <v>410</v>
      </c>
      <c r="B56" s="60" t="s">
        <v>376</v>
      </c>
      <c r="C56" s="62">
        <v>18551</v>
      </c>
      <c r="D56" s="62">
        <v>1170.9833470000001</v>
      </c>
      <c r="E56" s="62">
        <v>208.03332499999999</v>
      </c>
      <c r="F56" s="62">
        <v>196.54999900000001</v>
      </c>
      <c r="G56" s="62">
        <v>15.842240666809413</v>
      </c>
      <c r="H56" s="62">
        <v>16</v>
      </c>
      <c r="I56" s="62">
        <v>73.588602839898499</v>
      </c>
      <c r="J56" s="62">
        <v>84.077119845002159</v>
      </c>
      <c r="K56" s="62">
        <v>-0.15775933319058594</v>
      </c>
      <c r="L56" s="62">
        <v>18735.733552000002</v>
      </c>
      <c r="M56" s="62">
        <v>184.73355199999992</v>
      </c>
      <c r="N56" s="62">
        <v>11.545846999999998</v>
      </c>
      <c r="P56" s="55">
        <f t="shared" si="0"/>
        <v>115943.75000000004</v>
      </c>
      <c r="Q56" s="47">
        <f t="shared" si="3"/>
        <v>0.79973038767629667</v>
      </c>
      <c r="R56" s="33"/>
      <c r="S56" s="33"/>
      <c r="T56" s="56">
        <f t="shared" si="1"/>
        <v>1260.0285446086823</v>
      </c>
    </row>
    <row r="57" spans="1:20" ht="12.75" customHeight="1" x14ac:dyDescent="0.25">
      <c r="A57" s="63" t="s">
        <v>410</v>
      </c>
      <c r="B57" s="60" t="s">
        <v>329</v>
      </c>
      <c r="C57" s="62">
        <v>12596</v>
      </c>
      <c r="D57" s="62">
        <v>1395.1500420000002</v>
      </c>
      <c r="E57" s="62">
        <v>182.81663999999998</v>
      </c>
      <c r="F57" s="62">
        <v>614.99998300000004</v>
      </c>
      <c r="G57" s="62">
        <v>9.0284196113725219</v>
      </c>
      <c r="H57" s="62">
        <v>16</v>
      </c>
      <c r="I57" s="62">
        <v>35.898858499064353</v>
      </c>
      <c r="J57" s="62">
        <v>49.890153510858539</v>
      </c>
      <c r="K57" s="62">
        <v>-6.9715803886274781</v>
      </c>
      <c r="L57" s="62">
        <v>22322.400672000003</v>
      </c>
      <c r="M57" s="62">
        <v>9726.4006719999998</v>
      </c>
      <c r="N57" s="62">
        <v>607.90004199999998</v>
      </c>
      <c r="P57" s="55">
        <f t="shared" si="0"/>
        <v>78725.000000000073</v>
      </c>
      <c r="Q57" s="47">
        <f t="shared" si="3"/>
        <v>0.4228329442679552</v>
      </c>
      <c r="R57" s="33"/>
      <c r="S57" s="33"/>
      <c r="T57" s="56">
        <f t="shared" si="1"/>
        <v>927.25855164342875</v>
      </c>
    </row>
    <row r="58" spans="1:20" ht="12.75" customHeight="1" x14ac:dyDescent="0.25">
      <c r="A58" s="63" t="s">
        <v>410</v>
      </c>
      <c r="B58" s="60" t="s">
        <v>330</v>
      </c>
      <c r="C58" s="62">
        <v>1175</v>
      </c>
      <c r="D58" s="62">
        <v>155.55000000000001</v>
      </c>
      <c r="E58" s="62">
        <v>0</v>
      </c>
      <c r="F58" s="62">
        <v>11.149999000000001</v>
      </c>
      <c r="G58" s="62">
        <v>7.5538412086145934</v>
      </c>
      <c r="H58" s="62">
        <v>8</v>
      </c>
      <c r="I58" s="62">
        <v>88.107379052833707</v>
      </c>
      <c r="J58" s="62">
        <v>94.423015107682417</v>
      </c>
      <c r="K58" s="62">
        <v>-0.44615879138540665</v>
      </c>
      <c r="L58" s="62">
        <v>1244.4000000000001</v>
      </c>
      <c r="M58" s="62">
        <v>69.399999999999963</v>
      </c>
      <c r="N58" s="62">
        <v>8.6749999999999972</v>
      </c>
      <c r="P58" s="55">
        <f t="shared" si="0"/>
        <v>14687.500000000002</v>
      </c>
      <c r="Q58" s="47">
        <f t="shared" si="3"/>
        <v>0.94491814980564881</v>
      </c>
      <c r="R58" s="33"/>
      <c r="S58" s="33"/>
      <c r="T58" s="56">
        <f t="shared" si="1"/>
        <v>157.51785462768353</v>
      </c>
    </row>
    <row r="59" spans="1:20" ht="12.75" customHeight="1" x14ac:dyDescent="0.25">
      <c r="A59" s="63" t="s">
        <v>410</v>
      </c>
      <c r="B59" s="60" t="s">
        <v>352</v>
      </c>
      <c r="C59" s="62">
        <v>15791</v>
      </c>
      <c r="D59" s="62">
        <v>1782.2333710000007</v>
      </c>
      <c r="E59" s="62">
        <v>149.166639</v>
      </c>
      <c r="F59" s="62">
        <v>289.41664299999997</v>
      </c>
      <c r="G59" s="62">
        <v>8.8602313574342766</v>
      </c>
      <c r="H59" s="62">
        <v>10.999999999999995</v>
      </c>
      <c r="I59" s="62">
        <v>64.640430924643979</v>
      </c>
      <c r="J59" s="62">
        <v>74.32667739012048</v>
      </c>
      <c r="K59" s="62">
        <v>-2.1397686425657243</v>
      </c>
      <c r="L59" s="62">
        <v>19604.567081000001</v>
      </c>
      <c r="M59" s="62">
        <v>3813.5670810000024</v>
      </c>
      <c r="N59" s="62">
        <v>346.68791645454553</v>
      </c>
      <c r="P59" s="55">
        <f t="shared" si="0"/>
        <v>143554.54545454559</v>
      </c>
      <c r="Q59" s="47">
        <f t="shared" si="3"/>
        <v>0.71024866852375146</v>
      </c>
      <c r="R59" s="33"/>
      <c r="S59" s="33"/>
      <c r="T59" s="56">
        <f t="shared" si="1"/>
        <v>1577.3320708286246</v>
      </c>
    </row>
    <row r="60" spans="1:20" ht="12.75" customHeight="1" x14ac:dyDescent="0.25">
      <c r="A60" s="63" t="s">
        <v>410</v>
      </c>
      <c r="B60" s="60" t="s">
        <v>331</v>
      </c>
      <c r="C60" s="62">
        <v>489</v>
      </c>
      <c r="D60" s="62">
        <v>54.833334000000008</v>
      </c>
      <c r="E60" s="62">
        <v>0</v>
      </c>
      <c r="F60" s="62">
        <v>60</v>
      </c>
      <c r="G60" s="62">
        <v>8.9179330222743705</v>
      </c>
      <c r="H60" s="62">
        <v>8.0000000000000018</v>
      </c>
      <c r="I60" s="62">
        <v>53.229317542935725</v>
      </c>
      <c r="J60" s="62">
        <v>111.47416277842954</v>
      </c>
      <c r="K60" s="62">
        <v>0.91793302227437035</v>
      </c>
      <c r="L60" s="62">
        <v>438.66667200000006</v>
      </c>
      <c r="M60" s="62">
        <v>-50.333327999999966</v>
      </c>
      <c r="N60" s="62">
        <v>-6.2916659999999958</v>
      </c>
      <c r="P60" s="55">
        <f t="shared" si="0"/>
        <v>6112.4999999999982</v>
      </c>
      <c r="Q60" s="47">
        <f t="shared" si="3"/>
        <v>0.59613753470666897</v>
      </c>
      <c r="R60" s="33"/>
      <c r="S60" s="33"/>
      <c r="T60" s="56">
        <f t="shared" si="1"/>
        <v>68.456460632907508</v>
      </c>
    </row>
    <row r="61" spans="1:20" ht="12.75" customHeight="1" x14ac:dyDescent="0.25">
      <c r="A61" s="63" t="s">
        <v>410</v>
      </c>
      <c r="B61" s="60" t="s">
        <v>332</v>
      </c>
      <c r="C61" s="62">
        <v>94</v>
      </c>
      <c r="D61" s="62">
        <v>21.383334000000001</v>
      </c>
      <c r="E61" s="62">
        <v>4.1833320000000001</v>
      </c>
      <c r="F61" s="62">
        <v>3.3</v>
      </c>
      <c r="G61" s="62">
        <v>4.3959468621684534</v>
      </c>
      <c r="H61" s="62">
        <v>6</v>
      </c>
      <c r="I61" s="62">
        <v>54.272518574423067</v>
      </c>
      <c r="J61" s="62">
        <v>61.277706943356122</v>
      </c>
      <c r="K61" s="62">
        <v>-1.6040531378315466</v>
      </c>
      <c r="L61" s="62">
        <v>128.300004</v>
      </c>
      <c r="M61" s="62">
        <v>34.300004000000008</v>
      </c>
      <c r="N61" s="62">
        <v>5.7166673333333344</v>
      </c>
      <c r="P61" s="55">
        <f t="shared" si="0"/>
        <v>1566.666666666667</v>
      </c>
      <c r="Q61" s="47">
        <f t="shared" si="3"/>
        <v>0.60656954502154237</v>
      </c>
      <c r="R61" s="33"/>
      <c r="S61" s="33"/>
      <c r="T61" s="56">
        <f t="shared" si="1"/>
        <v>17.509640461908827</v>
      </c>
    </row>
    <row r="62" spans="1:20" ht="12.75" customHeight="1" x14ac:dyDescent="0.25">
      <c r="A62" s="63" t="s">
        <v>410</v>
      </c>
      <c r="B62" s="60" t="s">
        <v>333</v>
      </c>
      <c r="C62" s="62">
        <v>100</v>
      </c>
      <c r="D62" s="62">
        <v>15</v>
      </c>
      <c r="E62" s="62">
        <v>0</v>
      </c>
      <c r="F62" s="62">
        <v>90</v>
      </c>
      <c r="G62" s="62">
        <v>6.6666666666666661</v>
      </c>
      <c r="H62" s="62">
        <v>8</v>
      </c>
      <c r="I62" s="62">
        <v>11.904761904761905</v>
      </c>
      <c r="J62" s="62">
        <v>83.333333333333314</v>
      </c>
      <c r="K62" s="62">
        <v>-1.3333333333333337</v>
      </c>
      <c r="L62" s="62">
        <v>120</v>
      </c>
      <c r="M62" s="62">
        <v>20</v>
      </c>
      <c r="N62" s="62">
        <v>2.5</v>
      </c>
      <c r="P62" s="55">
        <f t="shared" si="0"/>
        <v>1250</v>
      </c>
      <c r="Q62" s="47">
        <f t="shared" si="3"/>
        <v>0.18289197832493076</v>
      </c>
      <c r="R62" s="33"/>
      <c r="S62" s="33"/>
      <c r="T62" s="56">
        <f t="shared" si="1"/>
        <v>19.203657724117729</v>
      </c>
    </row>
    <row r="63" spans="1:20" ht="12.75" customHeight="1" x14ac:dyDescent="0.25">
      <c r="A63" s="63" t="s">
        <v>410</v>
      </c>
      <c r="B63" s="60" t="s">
        <v>335</v>
      </c>
      <c r="C63" s="62">
        <v>3510</v>
      </c>
      <c r="D63" s="62">
        <v>484.00000199999999</v>
      </c>
      <c r="E63" s="62">
        <v>3.3333330000000001</v>
      </c>
      <c r="F63" s="62">
        <v>12.466665000000001</v>
      </c>
      <c r="G63" s="62">
        <v>7.2520660857352643</v>
      </c>
      <c r="H63" s="62">
        <v>8</v>
      </c>
      <c r="I63" s="62">
        <v>87.785114045618243</v>
      </c>
      <c r="J63" s="62">
        <v>90.030779445859167</v>
      </c>
      <c r="K63" s="62">
        <v>-0.74793391426473588</v>
      </c>
      <c r="L63" s="62">
        <v>3872.000016</v>
      </c>
      <c r="M63" s="62">
        <v>362.0000159999999</v>
      </c>
      <c r="N63" s="62">
        <v>45.250001999999988</v>
      </c>
      <c r="P63" s="55">
        <f t="shared" si="0"/>
        <v>43874.999999999993</v>
      </c>
      <c r="Q63" s="47">
        <f t="shared" si="3"/>
        <v>0.94169549973349409</v>
      </c>
      <c r="R63" s="33"/>
      <c r="S63" s="33"/>
      <c r="T63" s="56">
        <f t="shared" si="1"/>
        <v>470.65941076680031</v>
      </c>
    </row>
    <row r="64" spans="1:20" ht="12.75" customHeight="1" x14ac:dyDescent="0.25">
      <c r="A64" s="63" t="s">
        <v>410</v>
      </c>
      <c r="B64" s="60" t="s">
        <v>353</v>
      </c>
      <c r="C64" s="62">
        <v>9573</v>
      </c>
      <c r="D64" s="62">
        <v>892.41669100000024</v>
      </c>
      <c r="E64" s="62">
        <v>157.66664600000004</v>
      </c>
      <c r="F64" s="62">
        <v>171.34998400000003</v>
      </c>
      <c r="G64" s="62">
        <v>10.727051719833865</v>
      </c>
      <c r="H64" s="62">
        <v>15.999999999999998</v>
      </c>
      <c r="I64" s="62">
        <v>48.98445864487762</v>
      </c>
      <c r="J64" s="62">
        <v>56.977620624790497</v>
      </c>
      <c r="K64" s="62">
        <v>-5.272948280166136</v>
      </c>
      <c r="L64" s="62">
        <v>14278.667056000004</v>
      </c>
      <c r="M64" s="62">
        <v>4705.6670560000002</v>
      </c>
      <c r="N64" s="62">
        <v>294.10419100000001</v>
      </c>
      <c r="P64" s="55">
        <f t="shared" si="0"/>
        <v>59831.250000000044</v>
      </c>
      <c r="Q64" s="47">
        <f t="shared" si="3"/>
        <v>0.55368894572608784</v>
      </c>
      <c r="R64" s="33"/>
      <c r="S64" s="33"/>
      <c r="T64" s="56">
        <f t="shared" si="1"/>
        <v>676.29412777920436</v>
      </c>
    </row>
    <row r="65" spans="1:20" ht="12.75" customHeight="1" x14ac:dyDescent="0.25">
      <c r="A65" s="63" t="s">
        <v>410</v>
      </c>
      <c r="B65" s="60" t="s">
        <v>336</v>
      </c>
      <c r="C65" s="62">
        <v>417</v>
      </c>
      <c r="D65" s="62">
        <v>70.183336999999995</v>
      </c>
      <c r="E65" s="62">
        <v>1.4333320000000001</v>
      </c>
      <c r="F65" s="62">
        <v>182.18333100000001</v>
      </c>
      <c r="G65" s="62">
        <v>5.941581261660442</v>
      </c>
      <c r="H65" s="62">
        <v>8.0000000000000018</v>
      </c>
      <c r="I65" s="62">
        <v>20.537825059101657</v>
      </c>
      <c r="J65" s="62">
        <v>72.783334840663969</v>
      </c>
      <c r="K65" s="62">
        <v>-2.058418738339558</v>
      </c>
      <c r="L65" s="62">
        <v>561.46669600000007</v>
      </c>
      <c r="M65" s="62">
        <v>144.46669600000004</v>
      </c>
      <c r="N65" s="62">
        <v>18.058337000000005</v>
      </c>
      <c r="P65" s="55">
        <f t="shared" si="0"/>
        <v>5212.5000000000009</v>
      </c>
      <c r="Q65" s="47">
        <f t="shared" si="3"/>
        <v>0.26922260986832824</v>
      </c>
      <c r="R65" s="33"/>
      <c r="S65" s="33"/>
      <c r="T65" s="56">
        <f t="shared" si="1"/>
        <v>68.328698384581713</v>
      </c>
    </row>
    <row r="66" spans="1:20" ht="12.75" customHeight="1" x14ac:dyDescent="0.25">
      <c r="A66" s="63" t="s">
        <v>410</v>
      </c>
      <c r="B66" s="60" t="s">
        <v>337</v>
      </c>
      <c r="C66" s="62">
        <v>2622</v>
      </c>
      <c r="D66" s="62">
        <v>741.06669200000033</v>
      </c>
      <c r="E66" s="62">
        <v>79.049995999999993</v>
      </c>
      <c r="F66" s="62">
        <v>15712.266655000001</v>
      </c>
      <c r="G66" s="62">
        <v>3.5381430960332501</v>
      </c>
      <c r="H66" s="62">
        <v>9.8305820496922269</v>
      </c>
      <c r="I66" s="62">
        <v>0.35687534444318869</v>
      </c>
      <c r="J66" s="62">
        <v>7.1940982134961606</v>
      </c>
      <c r="K66" s="62">
        <v>-6.4618569039667504</v>
      </c>
      <c r="L66" s="62">
        <v>7285.1169200000013</v>
      </c>
      <c r="M66" s="62">
        <v>4663.1169200000004</v>
      </c>
      <c r="N66" s="62">
        <v>478.86669200000006</v>
      </c>
      <c r="P66" s="55">
        <f t="shared" si="0"/>
        <v>5899.9999999999609</v>
      </c>
      <c r="Q66" s="47">
        <f t="shared" si="3"/>
        <v>6.7413112721743579E-2</v>
      </c>
      <c r="R66" s="33"/>
      <c r="S66" s="33"/>
      <c r="T66" s="56">
        <f t="shared" si="1"/>
        <v>1114.4994218607351</v>
      </c>
    </row>
    <row r="67" spans="1:20" ht="12.75" customHeight="1" x14ac:dyDescent="0.25">
      <c r="A67" s="63" t="s">
        <v>410</v>
      </c>
      <c r="B67" s="60" t="s">
        <v>338</v>
      </c>
      <c r="C67" s="62">
        <v>11067</v>
      </c>
      <c r="D67" s="62">
        <v>2690.5500620000012</v>
      </c>
      <c r="E67" s="62">
        <v>275.99995799999999</v>
      </c>
      <c r="F67" s="62">
        <v>367.84996799999993</v>
      </c>
      <c r="G67" s="62">
        <v>4.1132852929610326</v>
      </c>
      <c r="H67" s="62">
        <v>4.9999999999999991</v>
      </c>
      <c r="I67" s="62">
        <v>66.380758396283952</v>
      </c>
      <c r="J67" s="62">
        <v>73.250071138190364</v>
      </c>
      <c r="K67" s="62">
        <v>-0.88671470703896715</v>
      </c>
      <c r="L67" s="62">
        <v>13452.750310000001</v>
      </c>
      <c r="M67" s="62">
        <v>2385.7503100000004</v>
      </c>
      <c r="N67" s="62">
        <v>477.15006200000005</v>
      </c>
      <c r="P67" s="55">
        <f t="shared" si="0"/>
        <v>221340.00000000017</v>
      </c>
      <c r="Q67" s="47">
        <f t="shared" si="3"/>
        <v>0.72765194324015126</v>
      </c>
      <c r="R67" s="33"/>
      <c r="S67" s="33"/>
      <c r="T67" s="56">
        <f t="shared" si="1"/>
        <v>2426.2826308081376</v>
      </c>
    </row>
    <row r="68" spans="1:20" ht="12.75" customHeight="1" x14ac:dyDescent="0.25">
      <c r="A68" s="63" t="s">
        <v>410</v>
      </c>
      <c r="B68" s="60" t="s">
        <v>354</v>
      </c>
      <c r="C68" s="62">
        <v>25199</v>
      </c>
      <c r="D68" s="62">
        <v>3627.3500540000009</v>
      </c>
      <c r="E68" s="62">
        <v>374.98329900000004</v>
      </c>
      <c r="F68" s="62">
        <v>469.53330099999999</v>
      </c>
      <c r="G68" s="62">
        <v>6.9469446358539937</v>
      </c>
      <c r="H68" s="62">
        <v>8</v>
      </c>
      <c r="I68" s="62">
        <v>70.437587784119117</v>
      </c>
      <c r="J68" s="62">
        <v>78.700965716385696</v>
      </c>
      <c r="K68" s="62">
        <v>-1.0530553641460063</v>
      </c>
      <c r="L68" s="62">
        <v>29018.800432000007</v>
      </c>
      <c r="M68" s="62">
        <v>3819.8004319999982</v>
      </c>
      <c r="N68" s="62">
        <v>477.47505399999977</v>
      </c>
      <c r="P68" s="55">
        <f t="shared" si="0"/>
        <v>314987.50000000012</v>
      </c>
      <c r="Q68" s="47">
        <f t="shared" si="3"/>
        <v>0.76822023711850285</v>
      </c>
      <c r="R68" s="33"/>
      <c r="S68" s="33"/>
      <c r="T68" s="56">
        <f t="shared" si="1"/>
        <v>3435.3784612982067</v>
      </c>
    </row>
    <row r="69" spans="1:20" ht="12.75" customHeight="1" x14ac:dyDescent="0.25">
      <c r="A69" s="63" t="s">
        <v>410</v>
      </c>
      <c r="B69" s="60" t="s">
        <v>355</v>
      </c>
      <c r="C69" s="62">
        <v>7865</v>
      </c>
      <c r="D69" s="62">
        <v>1192.1500399999998</v>
      </c>
      <c r="E69" s="62">
        <v>154.14997600000004</v>
      </c>
      <c r="F69" s="62">
        <v>397.44996799999984</v>
      </c>
      <c r="G69" s="62">
        <v>6.597323940869054</v>
      </c>
      <c r="H69" s="62">
        <v>16.000000000000004</v>
      </c>
      <c r="I69" s="62">
        <v>28.18996441636671</v>
      </c>
      <c r="J69" s="62">
        <v>36.512106823001048</v>
      </c>
      <c r="K69" s="62">
        <v>-9.4026760591309468</v>
      </c>
      <c r="L69" s="62">
        <v>19074.40064</v>
      </c>
      <c r="M69" s="62">
        <v>11209.40064</v>
      </c>
      <c r="N69" s="62">
        <v>700.58753999999999</v>
      </c>
      <c r="P69" s="55">
        <f t="shared" ref="P69:P132" si="4">SUM(D69:F69)*I69</f>
        <v>49156.250000000007</v>
      </c>
      <c r="Q69" s="47">
        <f t="shared" si="3"/>
        <v>0.34574400344097878</v>
      </c>
      <c r="R69" s="33"/>
      <c r="S69" s="33"/>
      <c r="T69" s="56">
        <f t="shared" si="1"/>
        <v>602.89110046830251</v>
      </c>
    </row>
    <row r="70" spans="1:20" ht="12.75" customHeight="1" x14ac:dyDescent="0.25">
      <c r="A70" s="63" t="s">
        <v>410</v>
      </c>
      <c r="B70" s="60" t="s">
        <v>339</v>
      </c>
      <c r="C70" s="62">
        <v>202</v>
      </c>
      <c r="D70" s="62">
        <v>46.650002000000001</v>
      </c>
      <c r="E70" s="62">
        <v>43.916665000000002</v>
      </c>
      <c r="F70" s="62">
        <v>3.5999990000000004</v>
      </c>
      <c r="G70" s="62">
        <v>4.3301177136069571</v>
      </c>
      <c r="H70" s="62">
        <v>6</v>
      </c>
      <c r="I70" s="62">
        <v>35.752212642493539</v>
      </c>
      <c r="J70" s="62">
        <v>37.173352826009001</v>
      </c>
      <c r="K70" s="62">
        <v>-1.6698822863930429</v>
      </c>
      <c r="L70" s="62">
        <v>279.900012</v>
      </c>
      <c r="M70" s="62">
        <v>77.900012000000018</v>
      </c>
      <c r="N70" s="62">
        <v>12.983335333333338</v>
      </c>
      <c r="P70" s="55">
        <f t="shared" si="4"/>
        <v>3366.6666666666661</v>
      </c>
      <c r="Q70" s="47">
        <f t="shared" si="3"/>
        <v>0.42136648570224711</v>
      </c>
      <c r="R70" s="33"/>
      <c r="S70" s="33"/>
      <c r="T70" s="56">
        <f t="shared" si="1"/>
        <v>39.678677122717275</v>
      </c>
    </row>
    <row r="71" spans="1:20" ht="12.75" customHeight="1" x14ac:dyDescent="0.25">
      <c r="A71" s="63" t="s">
        <v>410</v>
      </c>
      <c r="B71" s="60" t="s">
        <v>356</v>
      </c>
      <c r="C71" s="62">
        <v>14615</v>
      </c>
      <c r="D71" s="62">
        <v>1439.2833899999998</v>
      </c>
      <c r="E71" s="62">
        <v>238.49996100000001</v>
      </c>
      <c r="F71" s="62">
        <v>336.84996699999994</v>
      </c>
      <c r="G71" s="62">
        <v>10.154358829917436</v>
      </c>
      <c r="H71" s="62">
        <v>16</v>
      </c>
      <c r="I71" s="62">
        <v>45.340136680892535</v>
      </c>
      <c r="J71" s="62">
        <v>54.443113853500151</v>
      </c>
      <c r="K71" s="62">
        <v>-5.8456411700825628</v>
      </c>
      <c r="L71" s="62">
        <v>23028.534239999997</v>
      </c>
      <c r="M71" s="62">
        <v>8413.5342400000009</v>
      </c>
      <c r="N71" s="62">
        <v>525.84589000000005</v>
      </c>
      <c r="P71" s="55">
        <f t="shared" si="4"/>
        <v>91343.750000000015</v>
      </c>
      <c r="Q71" s="47">
        <f t="shared" si="3"/>
        <v>0.51724572608623709</v>
      </c>
      <c r="R71" s="33"/>
      <c r="S71" s="33"/>
      <c r="T71" s="56">
        <f t="shared" si="1"/>
        <v>1042.0604733664347</v>
      </c>
    </row>
    <row r="72" spans="1:20" ht="12.75" customHeight="1" x14ac:dyDescent="0.25">
      <c r="A72" s="63" t="s">
        <v>410</v>
      </c>
      <c r="B72" s="60" t="s">
        <v>357</v>
      </c>
      <c r="C72" s="62">
        <v>25314.28</v>
      </c>
      <c r="D72" s="62">
        <v>3447.0000410000011</v>
      </c>
      <c r="E72" s="62">
        <v>212.99997300000004</v>
      </c>
      <c r="F72" s="62">
        <v>646.33331599999997</v>
      </c>
      <c r="G72" s="62">
        <v>7.3438583402674205</v>
      </c>
      <c r="H72" s="62">
        <v>8</v>
      </c>
      <c r="I72" s="62">
        <v>71.874603353103652</v>
      </c>
      <c r="J72" s="62">
        <v>84.567212791272993</v>
      </c>
      <c r="K72" s="62">
        <v>-0.65614165973257965</v>
      </c>
      <c r="L72" s="62">
        <v>27576.000328000009</v>
      </c>
      <c r="M72" s="62">
        <v>2261.7203280000003</v>
      </c>
      <c r="N72" s="62">
        <v>282.71504100000004</v>
      </c>
      <c r="P72" s="55">
        <f t="shared" si="4"/>
        <v>309516.00000000012</v>
      </c>
      <c r="Q72" s="47">
        <f t="shared" si="3"/>
        <v>0.78259039280834819</v>
      </c>
      <c r="R72" s="33"/>
      <c r="S72" s="33"/>
      <c r="T72" s="56">
        <f t="shared" si="1"/>
        <v>3370.0950922883831</v>
      </c>
    </row>
    <row r="73" spans="1:20" ht="12.75" customHeight="1" x14ac:dyDescent="0.25">
      <c r="A73" s="63" t="s">
        <v>410</v>
      </c>
      <c r="B73" s="60" t="s">
        <v>341</v>
      </c>
      <c r="C73" s="62">
        <v>1173</v>
      </c>
      <c r="D73" s="62">
        <v>247.78333600000002</v>
      </c>
      <c r="E73" s="62">
        <v>8.9333310000000008</v>
      </c>
      <c r="F73" s="62">
        <v>61.399996999999992</v>
      </c>
      <c r="G73" s="62">
        <v>4.7339745236136457</v>
      </c>
      <c r="H73" s="62">
        <v>8</v>
      </c>
      <c r="I73" s="62">
        <v>46.091581043362133</v>
      </c>
      <c r="J73" s="62">
        <v>57.115496906946056</v>
      </c>
      <c r="K73" s="62">
        <v>-3.2660254763863543</v>
      </c>
      <c r="L73" s="62">
        <v>1982.2666880000002</v>
      </c>
      <c r="M73" s="62">
        <v>809.26668800000016</v>
      </c>
      <c r="N73" s="62">
        <v>101.15833600000002</v>
      </c>
      <c r="P73" s="55">
        <f t="shared" si="4"/>
        <v>14662.500000000002</v>
      </c>
      <c r="Q73" s="47">
        <f t="shared" si="3"/>
        <v>0.52476016971093298</v>
      </c>
      <c r="R73" s="33"/>
      <c r="S73" s="33"/>
      <c r="T73" s="56">
        <f t="shared" si="1"/>
        <v>166.93495458851586</v>
      </c>
    </row>
    <row r="74" spans="1:20" ht="12.75" customHeight="1" x14ac:dyDescent="0.25">
      <c r="A74" s="63" t="s">
        <v>410</v>
      </c>
      <c r="B74" s="60" t="s">
        <v>358</v>
      </c>
      <c r="C74" s="62">
        <v>16837</v>
      </c>
      <c r="D74" s="62">
        <v>1737.2500230000005</v>
      </c>
      <c r="E74" s="62">
        <v>191.73331399999998</v>
      </c>
      <c r="F74" s="62">
        <v>261.18331500000005</v>
      </c>
      <c r="G74" s="62">
        <v>9.6917540809265521</v>
      </c>
      <c r="H74" s="62">
        <v>16</v>
      </c>
      <c r="I74" s="62">
        <v>48.047142852762235</v>
      </c>
      <c r="J74" s="62">
        <v>54.552700368919787</v>
      </c>
      <c r="K74" s="62">
        <v>-6.3082459190734479</v>
      </c>
      <c r="L74" s="62">
        <v>27796.000368000008</v>
      </c>
      <c r="M74" s="62">
        <v>10959.000368000001</v>
      </c>
      <c r="N74" s="62">
        <v>684.93752300000006</v>
      </c>
      <c r="P74" s="55">
        <f t="shared" si="4"/>
        <v>105231.25000000003</v>
      </c>
      <c r="Q74" s="47">
        <f t="shared" si="3"/>
        <v>0.54431578780493406</v>
      </c>
      <c r="R74" s="33"/>
      <c r="S74" s="33"/>
      <c r="T74" s="56">
        <f t="shared" si="1"/>
        <v>1192.1422866074754</v>
      </c>
    </row>
    <row r="75" spans="1:20" ht="12.75" customHeight="1" x14ac:dyDescent="0.25">
      <c r="A75" s="63" t="s">
        <v>410</v>
      </c>
      <c r="B75" s="60" t="s">
        <v>359</v>
      </c>
      <c r="C75" s="62">
        <v>20096.560000000001</v>
      </c>
      <c r="D75" s="62">
        <v>3389.2500700000005</v>
      </c>
      <c r="E75" s="62">
        <v>420.86661699999991</v>
      </c>
      <c r="F75" s="62">
        <v>354.78329499999984</v>
      </c>
      <c r="G75" s="62">
        <v>5.9295005045172129</v>
      </c>
      <c r="H75" s="62">
        <v>8.0000000000000018</v>
      </c>
      <c r="I75" s="62">
        <v>60.315253928227492</v>
      </c>
      <c r="J75" s="62">
        <v>65.931576546490192</v>
      </c>
      <c r="K75" s="62">
        <v>-2.0704994954827871</v>
      </c>
      <c r="L75" s="62">
        <v>27114.000560000008</v>
      </c>
      <c r="M75" s="62">
        <v>7017.4405600000018</v>
      </c>
      <c r="N75" s="62">
        <v>877.18007000000023</v>
      </c>
      <c r="P75" s="55">
        <f t="shared" si="4"/>
        <v>251207.00000000015</v>
      </c>
      <c r="Q75" s="47">
        <f t="shared" si="3"/>
        <v>0.66699689855958666</v>
      </c>
      <c r="R75" s="33"/>
      <c r="S75" s="33"/>
      <c r="T75" s="56">
        <f t="shared" si="1"/>
        <v>2777.9753708048788</v>
      </c>
    </row>
    <row r="76" spans="1:20" ht="12.75" customHeight="1" x14ac:dyDescent="0.25">
      <c r="A76" s="63" t="s">
        <v>410</v>
      </c>
      <c r="B76" s="60" t="s">
        <v>342</v>
      </c>
      <c r="C76" s="62">
        <v>16221</v>
      </c>
      <c r="D76" s="62">
        <v>2651.1334120000015</v>
      </c>
      <c r="E76" s="62">
        <v>394.31660599999998</v>
      </c>
      <c r="F76" s="62">
        <v>308.01663600000001</v>
      </c>
      <c r="G76" s="62">
        <v>6.1185151703712117</v>
      </c>
      <c r="H76" s="62">
        <v>8</v>
      </c>
      <c r="I76" s="62">
        <v>60.463550385433471</v>
      </c>
      <c r="J76" s="62">
        <v>66.578830321161448</v>
      </c>
      <c r="K76" s="62">
        <v>-1.881484829628788</v>
      </c>
      <c r="L76" s="62">
        <v>21209.067296000012</v>
      </c>
      <c r="M76" s="62">
        <v>4988.0672960000011</v>
      </c>
      <c r="N76" s="62">
        <v>623.50841200000013</v>
      </c>
      <c r="P76" s="55">
        <f t="shared" si="4"/>
        <v>202762.50000000006</v>
      </c>
      <c r="Q76" s="47">
        <f t="shared" si="3"/>
        <v>0.66847986313164642</v>
      </c>
      <c r="R76" s="33"/>
      <c r="S76" s="33"/>
      <c r="T76" s="56">
        <f t="shared" ref="T76:T78" si="5">(SUM($D76:$F76))*$Q76</f>
        <v>2241.7249298824613</v>
      </c>
    </row>
    <row r="77" spans="1:20" ht="12.75" customHeight="1" x14ac:dyDescent="0.25">
      <c r="A77" s="63" t="s">
        <v>410</v>
      </c>
      <c r="B77" s="60" t="s">
        <v>343</v>
      </c>
      <c r="C77" s="62">
        <v>5257</v>
      </c>
      <c r="D77" s="62">
        <v>1007.216739</v>
      </c>
      <c r="E77" s="62">
        <v>410.61662999999999</v>
      </c>
      <c r="F77" s="62">
        <v>560.89996999999971</v>
      </c>
      <c r="G77" s="62">
        <v>5.2193334328610685</v>
      </c>
      <c r="H77" s="62">
        <v>8</v>
      </c>
      <c r="I77" s="62">
        <v>32.596610532976904</v>
      </c>
      <c r="J77" s="62">
        <v>45.491946663303494</v>
      </c>
      <c r="K77" s="62">
        <v>-2.7806665671389315</v>
      </c>
      <c r="L77" s="62">
        <v>8057.7339119999997</v>
      </c>
      <c r="M77" s="62">
        <v>2800.7339120000006</v>
      </c>
      <c r="N77" s="62">
        <v>350.09173900000008</v>
      </c>
      <c r="P77" s="55">
        <f t="shared" si="4"/>
        <v>64499.999999999949</v>
      </c>
      <c r="Q77" s="47">
        <f t="shared" si="3"/>
        <v>0.38981046460708074</v>
      </c>
      <c r="R77" s="33"/>
      <c r="S77" s="33"/>
      <c r="T77" s="56">
        <f t="shared" si="5"/>
        <v>771.33096220911011</v>
      </c>
    </row>
    <row r="78" spans="1:20" ht="12.75" customHeight="1" x14ac:dyDescent="0.25">
      <c r="A78" s="63" t="s">
        <v>410</v>
      </c>
      <c r="B78" s="60" t="s">
        <v>344</v>
      </c>
      <c r="C78" s="62">
        <v>774</v>
      </c>
      <c r="D78" s="62">
        <v>68.750002999999992</v>
      </c>
      <c r="E78" s="62">
        <v>1.983333</v>
      </c>
      <c r="F78" s="62">
        <v>187.58333200000001</v>
      </c>
      <c r="G78" s="62">
        <v>11.258181326915723</v>
      </c>
      <c r="H78" s="62">
        <v>16.000000000000004</v>
      </c>
      <c r="I78" s="62">
        <v>18.727014549444412</v>
      </c>
      <c r="J78" s="62">
        <v>63.442504677002717</v>
      </c>
      <c r="K78" s="62">
        <v>-4.7418186730842766</v>
      </c>
      <c r="L78" s="62">
        <v>1100.0000479999999</v>
      </c>
      <c r="M78" s="62">
        <v>326.00004800000011</v>
      </c>
      <c r="N78" s="62">
        <v>20.375003000000007</v>
      </c>
      <c r="P78" s="55">
        <f t="shared" si="4"/>
        <v>4837.5000000000018</v>
      </c>
      <c r="Q78" s="47">
        <f t="shared" si="3"/>
        <v>0.25111450477175579</v>
      </c>
      <c r="R78" s="33"/>
      <c r="S78" s="33"/>
      <c r="T78" s="56">
        <f t="shared" si="5"/>
        <v>64.867062159110048</v>
      </c>
    </row>
    <row r="79" spans="1:20" ht="12.75" customHeight="1" x14ac:dyDescent="0.25">
      <c r="B79" s="60" t="s">
        <v>345</v>
      </c>
      <c r="C79" s="62">
        <v>360926.71</v>
      </c>
      <c r="D79" s="62">
        <v>49217.134347000014</v>
      </c>
      <c r="E79" s="62">
        <v>5926.0993189999999</v>
      </c>
      <c r="F79" s="62">
        <v>24200.599493000005</v>
      </c>
      <c r="G79" s="62">
        <v>7.3333548323908051</v>
      </c>
      <c r="H79" s="62">
        <v>9.9273220720698472</v>
      </c>
      <c r="I79" s="62">
        <v>47.925764180071923</v>
      </c>
      <c r="J79" s="62">
        <v>68.879236573735696</v>
      </c>
      <c r="K79" s="62">
        <v>-2.5939672396790412</v>
      </c>
      <c r="L79" s="62">
        <v>488594.34412700013</v>
      </c>
      <c r="M79" s="62">
        <v>127667.63412700001</v>
      </c>
      <c r="N79" s="62">
        <v>10906.54597578788</v>
      </c>
      <c r="P79" s="55">
        <f t="shared" si="4"/>
        <v>3802613.8371212059</v>
      </c>
    </row>
    <row r="80" spans="1:20" ht="12.75" customHeight="1" x14ac:dyDescent="0.25">
      <c r="A80" s="60" t="s">
        <v>360</v>
      </c>
      <c r="P80" s="55">
        <f t="shared" si="4"/>
        <v>0</v>
      </c>
      <c r="Q80" s="46">
        <v>0.71253590828491253</v>
      </c>
    </row>
    <row r="81" spans="1:20" ht="12.75" customHeight="1" x14ac:dyDescent="0.25">
      <c r="A81" s="63" t="s">
        <v>410</v>
      </c>
      <c r="B81" s="60" t="s">
        <v>361</v>
      </c>
      <c r="C81" s="62">
        <v>80136.58</v>
      </c>
      <c r="D81" s="62">
        <v>17558.916756999992</v>
      </c>
      <c r="E81" s="62">
        <v>1521.9999269999994</v>
      </c>
      <c r="F81" s="62">
        <v>1919.0666559999995</v>
      </c>
      <c r="G81" s="62">
        <v>4.5638680967066474</v>
      </c>
      <c r="H81" s="62">
        <v>4.5000000000000044</v>
      </c>
      <c r="I81" s="62">
        <v>84.80068102287207</v>
      </c>
      <c r="J81" s="62">
        <v>93.329524895316752</v>
      </c>
      <c r="K81" s="62">
        <v>6.3868096706647184E-2</v>
      </c>
      <c r="L81" s="62">
        <v>79015.125406500039</v>
      </c>
      <c r="M81" s="62">
        <v>-1121.4545935000006</v>
      </c>
      <c r="N81" s="62">
        <v>-249.21213188888902</v>
      </c>
      <c r="P81" s="55">
        <f t="shared" si="4"/>
        <v>1780812.888700967</v>
      </c>
      <c r="Q81" s="47">
        <f>$Q$80/($I$86/100)-1+I81/100</f>
        <v>0.88950800227436855</v>
      </c>
      <c r="R81" s="33"/>
      <c r="S81" s="33"/>
      <c r="T81" s="56">
        <f t="shared" ref="T81:T84" si="6">(SUM($D81:$F81))*$Q81</f>
        <v>18679.653228558414</v>
      </c>
    </row>
    <row r="82" spans="1:20" ht="12.75" customHeight="1" x14ac:dyDescent="0.25">
      <c r="A82" s="63" t="s">
        <v>410</v>
      </c>
      <c r="B82" s="60" t="s">
        <v>362</v>
      </c>
      <c r="C82" s="62">
        <v>50464.47</v>
      </c>
      <c r="D82" s="62">
        <v>11502.800038999996</v>
      </c>
      <c r="E82" s="62">
        <v>532.13329999999996</v>
      </c>
      <c r="F82" s="62">
        <v>1603.1166599999997</v>
      </c>
      <c r="G82" s="62">
        <v>4.3871465929079267</v>
      </c>
      <c r="H82" s="62">
        <v>4.5000000000000027</v>
      </c>
      <c r="I82" s="62">
        <v>82.228226651411092</v>
      </c>
      <c r="J82" s="62">
        <v>93.18146057201416</v>
      </c>
      <c r="K82" s="62">
        <v>-0.11285340709207332</v>
      </c>
      <c r="L82" s="62">
        <v>51762.600175500011</v>
      </c>
      <c r="M82" s="62">
        <v>1298.1301755000002</v>
      </c>
      <c r="N82" s="62">
        <v>288.47337233333326</v>
      </c>
      <c r="P82" s="55">
        <f t="shared" si="4"/>
        <v>1121432.6664010484</v>
      </c>
      <c r="Q82" s="47">
        <f t="shared" ref="Q82:Q84" si="7">$Q$80/($I$86/100)-1+I82/100</f>
        <v>0.8637834585597588</v>
      </c>
      <c r="R82" s="33"/>
      <c r="S82" s="33"/>
      <c r="T82" s="56">
        <f t="shared" si="6"/>
        <v>11780.321996147131</v>
      </c>
    </row>
    <row r="83" spans="1:20" ht="12.75" customHeight="1" x14ac:dyDescent="0.25">
      <c r="A83" s="63" t="s">
        <v>410</v>
      </c>
      <c r="B83" s="60" t="s">
        <v>363</v>
      </c>
      <c r="C83" s="62">
        <v>62378.080000000002</v>
      </c>
      <c r="D83" s="62">
        <v>13685.500083999994</v>
      </c>
      <c r="E83" s="62">
        <v>1838.499924</v>
      </c>
      <c r="F83" s="62">
        <v>977.56665799999962</v>
      </c>
      <c r="G83" s="62">
        <v>4.5579686249775788</v>
      </c>
      <c r="H83" s="62">
        <v>4.5000000000000018</v>
      </c>
      <c r="I83" s="62">
        <v>84.002906115097844</v>
      </c>
      <c r="J83" s="62">
        <v>89.292679378802362</v>
      </c>
      <c r="K83" s="62">
        <v>5.7968624977579E-2</v>
      </c>
      <c r="L83" s="62">
        <v>61584.75037799999</v>
      </c>
      <c r="M83" s="62">
        <v>-793.32962200000043</v>
      </c>
      <c r="N83" s="62">
        <v>-176.29547155555548</v>
      </c>
      <c r="P83" s="55">
        <f t="shared" si="4"/>
        <v>1386179.5553960255</v>
      </c>
      <c r="Q83" s="47">
        <f t="shared" si="7"/>
        <v>0.88153025319662626</v>
      </c>
      <c r="R83" s="33"/>
      <c r="S83" s="33"/>
      <c r="T83" s="56">
        <f t="shared" si="6"/>
        <v>14546.63024121998</v>
      </c>
    </row>
    <row r="84" spans="1:20" ht="12.75" customHeight="1" x14ac:dyDescent="0.25">
      <c r="A84" s="63" t="s">
        <v>410</v>
      </c>
      <c r="B84" s="60" t="s">
        <v>364</v>
      </c>
      <c r="C84" s="62">
        <v>24060</v>
      </c>
      <c r="D84" s="62">
        <v>5390.8333860000012</v>
      </c>
      <c r="E84" s="62">
        <v>596.71662499999979</v>
      </c>
      <c r="F84" s="62">
        <v>2030.4833219999994</v>
      </c>
      <c r="G84" s="62">
        <v>4.463131816034946</v>
      </c>
      <c r="H84" s="62">
        <v>4.4999999999999982</v>
      </c>
      <c r="I84" s="62">
        <v>66.683018675890835</v>
      </c>
      <c r="J84" s="62">
        <v>89.296400954128146</v>
      </c>
      <c r="K84" s="62">
        <v>-3.6868183965054299E-2</v>
      </c>
      <c r="L84" s="62">
        <v>24258.750236999997</v>
      </c>
      <c r="M84" s="62">
        <v>198.75023699999969</v>
      </c>
      <c r="N84" s="62">
        <v>44.166719333333255</v>
      </c>
      <c r="P84" s="55">
        <f t="shared" si="4"/>
        <v>534666.66648835421</v>
      </c>
      <c r="Q84" s="47">
        <f t="shared" si="7"/>
        <v>0.70833137880455621</v>
      </c>
      <c r="R84" s="33"/>
      <c r="S84" s="33"/>
      <c r="T84" s="56">
        <f t="shared" si="6"/>
        <v>5679.424606064782</v>
      </c>
    </row>
    <row r="85" spans="1:20" ht="12.75" customHeight="1" x14ac:dyDescent="0.25">
      <c r="A85" s="63">
        <v>0</v>
      </c>
      <c r="B85" s="60" t="s">
        <v>337</v>
      </c>
      <c r="C85" s="62">
        <v>0</v>
      </c>
      <c r="D85" s="62">
        <v>1040.5666730000003</v>
      </c>
      <c r="E85" s="62">
        <v>27.149998999999998</v>
      </c>
      <c r="F85" s="62">
        <v>10272.933328000001</v>
      </c>
      <c r="G85" s="62">
        <v>0</v>
      </c>
      <c r="H85" s="62">
        <v>1</v>
      </c>
      <c r="I85" s="62">
        <v>0</v>
      </c>
      <c r="J85" s="62">
        <v>0</v>
      </c>
      <c r="K85" s="62">
        <v>-1</v>
      </c>
      <c r="L85" s="62">
        <v>1040.5666730000003</v>
      </c>
      <c r="M85" s="62">
        <v>1040.5666730000003</v>
      </c>
      <c r="N85" s="62">
        <v>1040.5666730000003</v>
      </c>
      <c r="P85" s="55">
        <f t="shared" si="4"/>
        <v>0</v>
      </c>
    </row>
    <row r="86" spans="1:20" ht="12.75" customHeight="1" x14ac:dyDescent="0.25">
      <c r="B86" s="60" t="s">
        <v>345</v>
      </c>
      <c r="C86" s="62">
        <v>217039.13</v>
      </c>
      <c r="D86" s="62">
        <v>49178.616938999985</v>
      </c>
      <c r="E86" s="62">
        <v>4516.4997749999993</v>
      </c>
      <c r="F86" s="62">
        <v>16803.166623999998</v>
      </c>
      <c r="G86" s="62">
        <v>4.413282509941471</v>
      </c>
      <c r="H86" s="62">
        <v>4.4259437621025954</v>
      </c>
      <c r="I86" s="62">
        <v>68.414315194915574</v>
      </c>
      <c r="J86" s="62">
        <v>89.823657571977705</v>
      </c>
      <c r="K86" s="62">
        <v>-1.266125216112414E-2</v>
      </c>
      <c r="L86" s="62">
        <v>217661.79287000003</v>
      </c>
      <c r="M86" s="62">
        <v>622.66286999999932</v>
      </c>
      <c r="N86" s="62">
        <v>947.6991612222223</v>
      </c>
      <c r="P86" s="55">
        <f t="shared" si="4"/>
        <v>4823091.776986395</v>
      </c>
    </row>
    <row r="87" spans="1:20" ht="12.75" customHeight="1" x14ac:dyDescent="0.25">
      <c r="A87" s="60" t="s">
        <v>373</v>
      </c>
      <c r="P87" s="55">
        <f t="shared" si="4"/>
        <v>0</v>
      </c>
      <c r="Q87" s="46">
        <v>0.40229622787517272</v>
      </c>
    </row>
    <row r="88" spans="1:20" ht="12.75" customHeight="1" x14ac:dyDescent="0.25">
      <c r="A88" s="63" t="s">
        <v>411</v>
      </c>
      <c r="B88" s="60" t="s">
        <v>374</v>
      </c>
      <c r="C88" s="62">
        <v>1182</v>
      </c>
      <c r="D88" s="62">
        <v>730.75001700000007</v>
      </c>
      <c r="E88" s="62">
        <v>294.16665599999999</v>
      </c>
      <c r="F88" s="62">
        <v>958.18332899999996</v>
      </c>
      <c r="G88" s="62">
        <v>1.6175162127981173</v>
      </c>
      <c r="H88" s="62">
        <v>1.6699999999999997</v>
      </c>
      <c r="I88" s="62">
        <v>35.690808843455002</v>
      </c>
      <c r="J88" s="62">
        <v>69.057753608030623</v>
      </c>
      <c r="K88" s="62">
        <v>-5.2483787201882709E-2</v>
      </c>
      <c r="L88" s="62">
        <v>1220.3525283899999</v>
      </c>
      <c r="M88" s="62">
        <v>38.352528390000003</v>
      </c>
      <c r="N88" s="62">
        <v>22.965585862275454</v>
      </c>
      <c r="P88" s="55">
        <f t="shared" si="4"/>
        <v>70778.443088837244</v>
      </c>
      <c r="Q88" s="47">
        <f>$Q$87/($I$95/100)-1+I88/100</f>
        <v>0.44163317473766373</v>
      </c>
      <c r="R88" s="33"/>
      <c r="S88" s="33"/>
      <c r="T88" s="56">
        <f t="shared" ref="T88:T94" si="8">(SUM($D88:$F88))*$Q88</f>
        <v>875.80274970552739</v>
      </c>
    </row>
    <row r="89" spans="1:20" ht="12.75" customHeight="1" x14ac:dyDescent="0.25">
      <c r="A89" s="63" t="s">
        <v>411</v>
      </c>
      <c r="B89" s="60" t="s">
        <v>375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P89" s="55">
        <f t="shared" si="4"/>
        <v>0</v>
      </c>
      <c r="Q89" s="47">
        <f t="shared" ref="Q89:Q94" si="9">$Q$87/($I$95/100)-1+I89/100</f>
        <v>8.4725086303113706E-2</v>
      </c>
      <c r="R89" s="33"/>
      <c r="S89" s="33"/>
      <c r="T89" s="56">
        <f t="shared" si="8"/>
        <v>0</v>
      </c>
    </row>
    <row r="90" spans="1:20" ht="12.75" customHeight="1" x14ac:dyDescent="0.25">
      <c r="A90" s="63" t="s">
        <v>411</v>
      </c>
      <c r="B90" s="60" t="s">
        <v>376</v>
      </c>
      <c r="C90" s="62">
        <v>34583</v>
      </c>
      <c r="D90" s="62">
        <v>2449.916714</v>
      </c>
      <c r="E90" s="62">
        <v>235.49997100000002</v>
      </c>
      <c r="F90" s="62">
        <v>2632.6166549999998</v>
      </c>
      <c r="G90" s="62">
        <v>14.115990067081114</v>
      </c>
      <c r="H90" s="62">
        <v>17</v>
      </c>
      <c r="I90" s="62">
        <v>38.252752241058026</v>
      </c>
      <c r="J90" s="62">
        <v>75.75338788241227</v>
      </c>
      <c r="K90" s="62">
        <v>-2.8840099329188864</v>
      </c>
      <c r="L90" s="62">
        <v>41648.584137999998</v>
      </c>
      <c r="M90" s="62">
        <v>7065.5841380000002</v>
      </c>
      <c r="N90" s="62">
        <v>415.62259635294123</v>
      </c>
      <c r="P90" s="55">
        <f t="shared" si="4"/>
        <v>203429.41176470631</v>
      </c>
      <c r="Q90" s="47">
        <f t="shared" si="9"/>
        <v>0.46725260871369395</v>
      </c>
      <c r="R90" s="33"/>
      <c r="S90" s="33"/>
      <c r="T90" s="56">
        <f t="shared" si="8"/>
        <v>2484.8649513413989</v>
      </c>
    </row>
    <row r="91" spans="1:20" ht="12.75" customHeight="1" x14ac:dyDescent="0.25">
      <c r="A91" s="63" t="s">
        <v>411</v>
      </c>
      <c r="B91" s="60" t="s">
        <v>377</v>
      </c>
      <c r="C91" s="62">
        <v>2621</v>
      </c>
      <c r="D91" s="62">
        <v>233.41666900000001</v>
      </c>
      <c r="E91" s="62">
        <v>15.766666000000001</v>
      </c>
      <c r="F91" s="62">
        <v>454.76666599999999</v>
      </c>
      <c r="G91" s="62">
        <v>11.228846728165758</v>
      </c>
      <c r="H91" s="62">
        <v>13</v>
      </c>
      <c r="I91" s="62">
        <v>28.640583042684749</v>
      </c>
      <c r="J91" s="62">
        <v>80.910460812070767</v>
      </c>
      <c r="K91" s="62">
        <v>-1.7711532718342413</v>
      </c>
      <c r="L91" s="62">
        <v>3034.4166969999997</v>
      </c>
      <c r="M91" s="62">
        <v>413.41669699999983</v>
      </c>
      <c r="N91" s="62">
        <v>31.801284384615375</v>
      </c>
      <c r="P91" s="55">
        <f t="shared" si="4"/>
        <v>20161.538461538512</v>
      </c>
      <c r="Q91" s="47">
        <f t="shared" si="9"/>
        <v>0.37113091672996118</v>
      </c>
      <c r="R91" s="33"/>
      <c r="S91" s="33"/>
      <c r="T91" s="56">
        <f t="shared" si="8"/>
        <v>261.25760920318709</v>
      </c>
    </row>
    <row r="92" spans="1:20" ht="12.75" customHeight="1" x14ac:dyDescent="0.25">
      <c r="A92" s="63" t="s">
        <v>411</v>
      </c>
      <c r="B92" s="60" t="s">
        <v>337</v>
      </c>
      <c r="C92" s="62">
        <v>0</v>
      </c>
      <c r="D92" s="62">
        <v>15.783334999999999</v>
      </c>
      <c r="E92" s="62">
        <v>0</v>
      </c>
      <c r="F92" s="62">
        <v>0</v>
      </c>
      <c r="G92" s="62">
        <v>0</v>
      </c>
      <c r="H92" s="62">
        <v>1</v>
      </c>
      <c r="I92" s="62">
        <v>0</v>
      </c>
      <c r="J92" s="62">
        <v>0</v>
      </c>
      <c r="K92" s="62">
        <v>-1</v>
      </c>
      <c r="L92" s="62">
        <v>15.783334999999999</v>
      </c>
      <c r="M92" s="62">
        <v>15.783334999999999</v>
      </c>
      <c r="N92" s="62">
        <v>15.783334999999999</v>
      </c>
      <c r="P92" s="55">
        <f t="shared" si="4"/>
        <v>0</v>
      </c>
      <c r="Q92" s="47">
        <f t="shared" si="9"/>
        <v>8.4725086303113706E-2</v>
      </c>
      <c r="R92" s="33"/>
      <c r="S92" s="33"/>
      <c r="T92" s="56">
        <f t="shared" si="8"/>
        <v>1.337244420025955</v>
      </c>
    </row>
    <row r="93" spans="1:20" ht="12.75" customHeight="1" x14ac:dyDescent="0.25">
      <c r="A93" s="63" t="s">
        <v>411</v>
      </c>
      <c r="B93" s="60" t="s">
        <v>412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P93" s="55">
        <f t="shared" si="4"/>
        <v>0</v>
      </c>
      <c r="Q93" s="47">
        <f t="shared" si="9"/>
        <v>8.4725086303113706E-2</v>
      </c>
      <c r="R93" s="33"/>
      <c r="S93" s="33"/>
      <c r="T93" s="56">
        <f t="shared" si="8"/>
        <v>0</v>
      </c>
    </row>
    <row r="94" spans="1:20" ht="12.75" customHeight="1" x14ac:dyDescent="0.25">
      <c r="A94" s="63" t="s">
        <v>411</v>
      </c>
      <c r="B94" s="60" t="s">
        <v>378</v>
      </c>
      <c r="C94" s="62">
        <v>7214</v>
      </c>
      <c r="D94" s="62">
        <v>531.216679</v>
      </c>
      <c r="E94" s="62">
        <v>146.23332499999998</v>
      </c>
      <c r="F94" s="62">
        <v>280.39999800000004</v>
      </c>
      <c r="G94" s="62">
        <v>13.580145889959903</v>
      </c>
      <c r="H94" s="62">
        <v>18.000000000000004</v>
      </c>
      <c r="I94" s="62">
        <v>40.32758542268909</v>
      </c>
      <c r="J94" s="62">
        <v>57.01937788722482</v>
      </c>
      <c r="K94" s="62">
        <v>-4.4198541100400961</v>
      </c>
      <c r="L94" s="62">
        <v>9561.900222000002</v>
      </c>
      <c r="M94" s="62">
        <v>2347.9002220000011</v>
      </c>
      <c r="N94" s="62">
        <v>130.43890122222226</v>
      </c>
      <c r="P94" s="55">
        <f t="shared" si="4"/>
        <v>38627.777777777919</v>
      </c>
      <c r="Q94" s="47">
        <f t="shared" si="9"/>
        <v>0.48800094053000459</v>
      </c>
      <c r="R94" s="33"/>
      <c r="S94" s="33"/>
      <c r="T94" s="56">
        <f t="shared" si="8"/>
        <v>467.43170186266684</v>
      </c>
    </row>
    <row r="95" spans="1:20" ht="12.75" customHeight="1" x14ac:dyDescent="0.25">
      <c r="B95" s="60" t="s">
        <v>345</v>
      </c>
      <c r="C95" s="62">
        <v>45600</v>
      </c>
      <c r="D95" s="62">
        <v>3961.0834140000002</v>
      </c>
      <c r="E95" s="62">
        <v>691.66661799999997</v>
      </c>
      <c r="F95" s="62">
        <v>4325.9666479999996</v>
      </c>
      <c r="G95" s="62">
        <v>11.512001953514023</v>
      </c>
      <c r="H95" s="62">
        <v>14.006530820405997</v>
      </c>
      <c r="I95" s="62">
        <v>37.087390432376864</v>
      </c>
      <c r="J95" s="62">
        <v>71.569968037519828</v>
      </c>
      <c r="K95" s="62">
        <v>-2.4945288668919741</v>
      </c>
      <c r="L95" s="62">
        <v>55481.036920390005</v>
      </c>
      <c r="M95" s="62">
        <v>9881.0369203899991</v>
      </c>
      <c r="N95" s="62">
        <v>616.61170282205433</v>
      </c>
      <c r="P95" s="55">
        <f t="shared" si="4"/>
        <v>332997.17109285452</v>
      </c>
    </row>
    <row r="96" spans="1:20" ht="12.75" customHeight="1" x14ac:dyDescent="0.25">
      <c r="A96" s="60" t="s">
        <v>379</v>
      </c>
      <c r="P96" s="55">
        <f t="shared" si="4"/>
        <v>0</v>
      </c>
      <c r="Q96" s="46">
        <v>0.47818701995929253</v>
      </c>
    </row>
    <row r="97" spans="1:20" ht="12.75" customHeight="1" x14ac:dyDescent="0.25">
      <c r="A97" s="63" t="s">
        <v>411</v>
      </c>
      <c r="B97" s="60" t="s">
        <v>374</v>
      </c>
      <c r="C97" s="62">
        <v>432</v>
      </c>
      <c r="D97" s="62">
        <v>65.566670000000002</v>
      </c>
      <c r="E97" s="62">
        <v>18.999998999999999</v>
      </c>
      <c r="F97" s="62">
        <v>72.216666000000004</v>
      </c>
      <c r="G97" s="62">
        <v>6.5887134423633222</v>
      </c>
      <c r="H97" s="62">
        <v>6.66</v>
      </c>
      <c r="I97" s="62">
        <v>41.372295663388684</v>
      </c>
      <c r="J97" s="62">
        <v>76.702636791450757</v>
      </c>
      <c r="K97" s="62">
        <v>-7.1286557636677794E-2</v>
      </c>
      <c r="L97" s="62">
        <v>436.67402219999997</v>
      </c>
      <c r="M97" s="62">
        <v>4.6740222000000005</v>
      </c>
      <c r="N97" s="62">
        <v>0.70180513513513532</v>
      </c>
      <c r="P97" s="55">
        <f t="shared" si="4"/>
        <v>6486.4864907121164</v>
      </c>
      <c r="Q97" s="47">
        <f>$Q$96/($I$107/100)-1+I97/100</f>
        <v>0.50144992282442136</v>
      </c>
      <c r="R97" s="33"/>
      <c r="S97" s="33"/>
      <c r="T97" s="56">
        <f t="shared" ref="T97:T106" si="10">(SUM($D97:$F97))*$Q97</f>
        <v>78.618991235905412</v>
      </c>
    </row>
    <row r="98" spans="1:20" ht="12.75" customHeight="1" x14ac:dyDescent="0.25">
      <c r="A98" s="63" t="s">
        <v>411</v>
      </c>
      <c r="B98" s="60" t="s">
        <v>380</v>
      </c>
      <c r="C98" s="62">
        <v>18737.16</v>
      </c>
      <c r="D98" s="62">
        <v>3220.4334180000001</v>
      </c>
      <c r="E98" s="62">
        <v>1132.233266</v>
      </c>
      <c r="F98" s="62">
        <v>1494.6333220000001</v>
      </c>
      <c r="G98" s="62">
        <v>5.8182106468254267</v>
      </c>
      <c r="H98" s="62">
        <v>6.6599999999999993</v>
      </c>
      <c r="I98" s="62">
        <v>48.114298645513806</v>
      </c>
      <c r="J98" s="62">
        <v>64.635948297372039</v>
      </c>
      <c r="K98" s="62">
        <v>-0.84178935317457326</v>
      </c>
      <c r="L98" s="62">
        <v>21448.086563879995</v>
      </c>
      <c r="M98" s="62">
        <v>2710.9265638800007</v>
      </c>
      <c r="N98" s="62">
        <v>407.04603061261258</v>
      </c>
      <c r="P98" s="55">
        <f t="shared" si="4"/>
        <v>281338.73875859863</v>
      </c>
      <c r="Q98" s="47">
        <f t="shared" ref="Q98:Q106" si="11">$Q$96/($I$107/100)-1+I98/100</f>
        <v>0.56886995264567242</v>
      </c>
      <c r="R98" s="33"/>
      <c r="S98" s="33"/>
      <c r="T98" s="56">
        <f t="shared" si="10"/>
        <v>3326.3532775182598</v>
      </c>
    </row>
    <row r="99" spans="1:20" ht="12.75" customHeight="1" x14ac:dyDescent="0.25">
      <c r="A99" s="63" t="s">
        <v>411</v>
      </c>
      <c r="B99" s="60" t="s">
        <v>377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P99" s="55">
        <f t="shared" si="4"/>
        <v>0</v>
      </c>
      <c r="Q99" s="47">
        <f t="shared" si="11"/>
        <v>8.7726966190534439E-2</v>
      </c>
      <c r="R99" s="33"/>
      <c r="S99" s="33"/>
      <c r="T99" s="56">
        <f t="shared" si="10"/>
        <v>0</v>
      </c>
    </row>
    <row r="100" spans="1:20" ht="12.75" customHeight="1" x14ac:dyDescent="0.25">
      <c r="A100" s="63" t="s">
        <v>411</v>
      </c>
      <c r="B100" s="60" t="s">
        <v>381</v>
      </c>
      <c r="C100" s="62">
        <v>11329</v>
      </c>
      <c r="D100" s="62">
        <v>1610.1334020000004</v>
      </c>
      <c r="E100" s="62">
        <v>708.31660899999986</v>
      </c>
      <c r="F100" s="62">
        <v>1279.933327</v>
      </c>
      <c r="G100" s="62">
        <v>7.0360629659181484</v>
      </c>
      <c r="H100" s="62">
        <v>6.6599999999999993</v>
      </c>
      <c r="I100" s="62">
        <v>47.272646946223233</v>
      </c>
      <c r="J100" s="62">
        <v>73.370184519664761</v>
      </c>
      <c r="K100" s="62">
        <v>0.37606296591814842</v>
      </c>
      <c r="L100" s="62">
        <v>10723.48845732</v>
      </c>
      <c r="M100" s="62">
        <v>-605.51154268000016</v>
      </c>
      <c r="N100" s="62">
        <v>-90.917649051051086</v>
      </c>
      <c r="P100" s="55">
        <f t="shared" si="4"/>
        <v>170105.10511444628</v>
      </c>
      <c r="Q100" s="47">
        <f t="shared" si="11"/>
        <v>0.56045343565276684</v>
      </c>
      <c r="R100" s="33"/>
      <c r="S100" s="33"/>
      <c r="T100" s="56">
        <f t="shared" si="10"/>
        <v>2016.7263045777718</v>
      </c>
    </row>
    <row r="101" spans="1:20" ht="12.75" customHeight="1" x14ac:dyDescent="0.25">
      <c r="A101" s="63" t="s">
        <v>411</v>
      </c>
      <c r="B101" s="60" t="s">
        <v>382</v>
      </c>
      <c r="C101" s="62">
        <v>7307</v>
      </c>
      <c r="D101" s="62">
        <v>1122.100036</v>
      </c>
      <c r="E101" s="62">
        <v>510.53330399999993</v>
      </c>
      <c r="F101" s="62">
        <v>588.66666299999997</v>
      </c>
      <c r="G101" s="62">
        <v>6.5118971264340999</v>
      </c>
      <c r="H101" s="62">
        <v>6.6599999999999993</v>
      </c>
      <c r="I101" s="62">
        <v>49.392119291132445</v>
      </c>
      <c r="J101" s="62">
        <v>67.201074507221179</v>
      </c>
      <c r="K101" s="62">
        <v>-0.14810287356590038</v>
      </c>
      <c r="L101" s="62">
        <v>7473.1862397599998</v>
      </c>
      <c r="M101" s="62">
        <v>166.18623975999995</v>
      </c>
      <c r="N101" s="62">
        <v>24.952888852852844</v>
      </c>
      <c r="P101" s="55">
        <f t="shared" si="4"/>
        <v>109714.71472956885</v>
      </c>
      <c r="Q101" s="47">
        <f t="shared" si="11"/>
        <v>0.58164815910185896</v>
      </c>
      <c r="R101" s="33"/>
      <c r="S101" s="33"/>
      <c r="T101" s="56">
        <f t="shared" si="10"/>
        <v>1292.0150575579037</v>
      </c>
    </row>
    <row r="102" spans="1:20" ht="12.75" customHeight="1" x14ac:dyDescent="0.25">
      <c r="A102" s="63" t="s">
        <v>411</v>
      </c>
      <c r="B102" s="60" t="s">
        <v>383</v>
      </c>
      <c r="C102" s="62">
        <v>16498</v>
      </c>
      <c r="D102" s="62">
        <v>2365.3667620000006</v>
      </c>
      <c r="E102" s="62">
        <v>1457.949922</v>
      </c>
      <c r="F102" s="62">
        <v>1279.7666569999999</v>
      </c>
      <c r="G102" s="62">
        <v>6.9748168719722621</v>
      </c>
      <c r="H102" s="62">
        <v>6.6599999999999993</v>
      </c>
      <c r="I102" s="62">
        <v>48.542753711476252</v>
      </c>
      <c r="J102" s="62">
        <v>64.791315568094035</v>
      </c>
      <c r="K102" s="62">
        <v>0.31481687197226166</v>
      </c>
      <c r="L102" s="62">
        <v>15753.34263492</v>
      </c>
      <c r="M102" s="62">
        <v>-744.657365080001</v>
      </c>
      <c r="N102" s="62">
        <v>-111.81041517717716</v>
      </c>
      <c r="P102" s="55">
        <f t="shared" si="4"/>
        <v>247717.71779130041</v>
      </c>
      <c r="Q102" s="47">
        <f t="shared" si="11"/>
        <v>0.57315450330529694</v>
      </c>
      <c r="R102" s="33"/>
      <c r="S102" s="33"/>
      <c r="T102" s="56">
        <f t="shared" si="10"/>
        <v>2924.8551976363906</v>
      </c>
    </row>
    <row r="103" spans="1:20" ht="12.75" customHeight="1" x14ac:dyDescent="0.25">
      <c r="A103" s="63" t="s">
        <v>411</v>
      </c>
      <c r="B103" s="60" t="s">
        <v>337</v>
      </c>
      <c r="C103" s="62">
        <v>0</v>
      </c>
      <c r="D103" s="62">
        <v>1.7000130000000004</v>
      </c>
      <c r="E103" s="62">
        <v>0</v>
      </c>
      <c r="F103" s="62">
        <v>1500.3166659999999</v>
      </c>
      <c r="G103" s="62">
        <v>0</v>
      </c>
      <c r="H103" s="62">
        <v>1</v>
      </c>
      <c r="I103" s="62">
        <v>0</v>
      </c>
      <c r="J103" s="62">
        <v>0</v>
      </c>
      <c r="K103" s="62">
        <v>-1</v>
      </c>
      <c r="L103" s="62">
        <v>1.7000130000000004</v>
      </c>
      <c r="M103" s="62">
        <v>1.7000130000000004</v>
      </c>
      <c r="N103" s="62">
        <v>1.7000130000000004</v>
      </c>
      <c r="P103" s="55">
        <f t="shared" si="4"/>
        <v>0</v>
      </c>
      <c r="Q103" s="47">
        <f t="shared" si="11"/>
        <v>8.7726966190534439E-2</v>
      </c>
      <c r="R103" s="33"/>
      <c r="S103" s="33"/>
      <c r="T103" s="56">
        <f t="shared" si="10"/>
        <v>131.7673664162518</v>
      </c>
    </row>
    <row r="104" spans="1:20" ht="12.75" customHeight="1" x14ac:dyDescent="0.25">
      <c r="A104" s="63" t="s">
        <v>411</v>
      </c>
      <c r="B104" s="60" t="s">
        <v>384</v>
      </c>
      <c r="C104" s="62">
        <v>13501.82</v>
      </c>
      <c r="D104" s="62">
        <v>1897.5500920000004</v>
      </c>
      <c r="E104" s="62">
        <v>1013.866598</v>
      </c>
      <c r="F104" s="62">
        <v>1629.166659</v>
      </c>
      <c r="G104" s="62">
        <v>7.1153958237641071</v>
      </c>
      <c r="H104" s="62">
        <v>6.6599999999999975</v>
      </c>
      <c r="I104" s="62">
        <v>44.261024509933115</v>
      </c>
      <c r="J104" s="62">
        <v>69.028549426696301</v>
      </c>
      <c r="K104" s="62">
        <v>0.45539582376410748</v>
      </c>
      <c r="L104" s="62">
        <v>12637.683612719999</v>
      </c>
      <c r="M104" s="62">
        <v>-864.13638728000001</v>
      </c>
      <c r="N104" s="62">
        <v>-129.75020830030044</v>
      </c>
      <c r="P104" s="55">
        <f t="shared" si="4"/>
        <v>200970.87089948321</v>
      </c>
      <c r="Q104" s="47">
        <f t="shared" si="11"/>
        <v>0.53033721128986566</v>
      </c>
      <c r="R104" s="33"/>
      <c r="S104" s="33"/>
      <c r="T104" s="56">
        <f t="shared" si="10"/>
        <v>2408.040310937859</v>
      </c>
    </row>
    <row r="105" spans="1:20" ht="12.75" customHeight="1" x14ac:dyDescent="0.25">
      <c r="A105" s="63" t="s">
        <v>411</v>
      </c>
      <c r="B105" s="60" t="s">
        <v>385</v>
      </c>
      <c r="C105" s="62">
        <v>5961</v>
      </c>
      <c r="D105" s="62">
        <v>1011.7500400000001</v>
      </c>
      <c r="E105" s="62">
        <v>368.93330399999996</v>
      </c>
      <c r="F105" s="62">
        <v>804.24999500000001</v>
      </c>
      <c r="G105" s="62">
        <v>5.891771449794061</v>
      </c>
      <c r="H105" s="62">
        <v>6.6599999999999966</v>
      </c>
      <c r="I105" s="62">
        <v>40.964409720631004</v>
      </c>
      <c r="J105" s="62">
        <v>64.826236147670343</v>
      </c>
      <c r="K105" s="62">
        <v>-0.76822855020593916</v>
      </c>
      <c r="L105" s="62">
        <v>6738.2552663999986</v>
      </c>
      <c r="M105" s="62">
        <v>777.25526639999998</v>
      </c>
      <c r="N105" s="62">
        <v>116.70499495495491</v>
      </c>
      <c r="P105" s="55">
        <f t="shared" si="4"/>
        <v>89504.504511062361</v>
      </c>
      <c r="Q105" s="47">
        <f t="shared" si="11"/>
        <v>0.49737106339684445</v>
      </c>
      <c r="R105" s="33"/>
      <c r="S105" s="33"/>
      <c r="T105" s="56">
        <f t="shared" si="10"/>
        <v>1086.7226182696481</v>
      </c>
    </row>
    <row r="106" spans="1:20" ht="12.75" customHeight="1" x14ac:dyDescent="0.25">
      <c r="A106" s="63" t="s">
        <v>411</v>
      </c>
      <c r="B106" s="60" t="s">
        <v>386</v>
      </c>
      <c r="C106" s="62">
        <v>0</v>
      </c>
      <c r="D106" s="62">
        <v>9.9999999999999995E-7</v>
      </c>
      <c r="E106" s="62">
        <v>0</v>
      </c>
      <c r="F106" s="62">
        <v>0</v>
      </c>
      <c r="G106" s="62">
        <v>0</v>
      </c>
      <c r="H106" s="62">
        <v>6.66</v>
      </c>
      <c r="I106" s="62">
        <v>0</v>
      </c>
      <c r="J106" s="62">
        <v>0</v>
      </c>
      <c r="K106" s="62">
        <v>-6.66</v>
      </c>
      <c r="L106" s="62">
        <v>6.6600000000000006E-6</v>
      </c>
      <c r="M106" s="62">
        <v>6.6600000000000006E-6</v>
      </c>
      <c r="N106" s="62">
        <v>9.9999999999999995E-7</v>
      </c>
      <c r="P106" s="55">
        <f t="shared" si="4"/>
        <v>0</v>
      </c>
      <c r="Q106" s="47">
        <f t="shared" si="11"/>
        <v>8.7726966190534439E-2</v>
      </c>
      <c r="R106" s="33"/>
      <c r="S106" s="33"/>
      <c r="T106" s="56">
        <f t="shared" si="10"/>
        <v>8.7726966190534434E-8</v>
      </c>
    </row>
    <row r="107" spans="1:20" ht="12.75" customHeight="1" x14ac:dyDescent="0.25">
      <c r="B107" s="60" t="s">
        <v>345</v>
      </c>
      <c r="C107" s="62">
        <v>73765.98</v>
      </c>
      <c r="D107" s="62">
        <v>11294.600434000004</v>
      </c>
      <c r="E107" s="62">
        <v>5210.8330019999994</v>
      </c>
      <c r="F107" s="62">
        <v>8648.949955</v>
      </c>
      <c r="G107" s="62">
        <v>6.5310836298328123</v>
      </c>
      <c r="H107" s="62">
        <v>6.6591480819851698</v>
      </c>
      <c r="I107" s="62">
        <v>43.962045147599085</v>
      </c>
      <c r="J107" s="62">
        <v>66.998430700959489</v>
      </c>
      <c r="K107" s="62">
        <v>-0.12806445215235726</v>
      </c>
      <c r="L107" s="62">
        <v>75212.416816859986</v>
      </c>
      <c r="M107" s="62">
        <v>1446.4368168599997</v>
      </c>
      <c r="N107" s="62">
        <v>218.62746102702675</v>
      </c>
      <c r="P107" s="55">
        <f t="shared" si="4"/>
        <v>1105838.1382951587</v>
      </c>
    </row>
    <row r="108" spans="1:20" ht="12.75" customHeight="1" x14ac:dyDescent="0.25">
      <c r="A108" s="60" t="s">
        <v>387</v>
      </c>
      <c r="P108" s="55">
        <f t="shared" si="4"/>
        <v>0</v>
      </c>
      <c r="Q108" s="46">
        <v>0.60126885426861199</v>
      </c>
    </row>
    <row r="109" spans="1:20" ht="12.75" customHeight="1" x14ac:dyDescent="0.25">
      <c r="A109" s="63" t="s">
        <v>411</v>
      </c>
      <c r="B109" s="60" t="s">
        <v>413</v>
      </c>
      <c r="C109" s="62">
        <v>4930</v>
      </c>
      <c r="D109" s="62">
        <v>520.85002399999996</v>
      </c>
      <c r="E109" s="62">
        <v>132.38330999999999</v>
      </c>
      <c r="F109" s="62">
        <v>245.216666</v>
      </c>
      <c r="G109" s="62">
        <v>9.4652966743455504</v>
      </c>
      <c r="H109" s="62">
        <v>9.370000000000001</v>
      </c>
      <c r="I109" s="62">
        <v>58.561664928327588</v>
      </c>
      <c r="J109" s="62">
        <v>80.545074956249252</v>
      </c>
      <c r="K109" s="62">
        <v>9.5296674345551086E-2</v>
      </c>
      <c r="L109" s="62">
        <v>4880.3647248799998</v>
      </c>
      <c r="M109" s="62">
        <v>-49.635275120000003</v>
      </c>
      <c r="N109" s="62">
        <v>-5.2972545485592306</v>
      </c>
      <c r="P109" s="55">
        <f t="shared" si="4"/>
        <v>52614.727854855926</v>
      </c>
      <c r="Q109" s="47">
        <f>$Q$108/($I$137/100)-1+I109/100</f>
        <v>0.55826888950461051</v>
      </c>
      <c r="R109" s="33"/>
      <c r="S109" s="33"/>
      <c r="T109" s="56">
        <f t="shared" ref="T109:T136" si="12">(SUM($D109:$F109))*$Q109</f>
        <v>501.57668377541734</v>
      </c>
    </row>
    <row r="110" spans="1:20" ht="12.75" customHeight="1" x14ac:dyDescent="0.25">
      <c r="A110" s="63" t="s">
        <v>411</v>
      </c>
      <c r="B110" s="60" t="s">
        <v>414</v>
      </c>
      <c r="C110" s="62">
        <v>9200.1200000000008</v>
      </c>
      <c r="D110" s="62">
        <v>640.916695</v>
      </c>
      <c r="E110" s="62">
        <v>436.54997300000002</v>
      </c>
      <c r="F110" s="62">
        <v>318.91666499999997</v>
      </c>
      <c r="G110" s="62">
        <v>14.354626852090348</v>
      </c>
      <c r="H110" s="62">
        <v>9.3699999999999992</v>
      </c>
      <c r="I110" s="62">
        <v>70.297898145972539</v>
      </c>
      <c r="J110" s="62">
        <v>91.105197247279065</v>
      </c>
      <c r="K110" s="62">
        <v>4.9846268520903481</v>
      </c>
      <c r="L110" s="62">
        <v>6005.3894321500002</v>
      </c>
      <c r="M110" s="62">
        <v>-3194.7305678500002</v>
      </c>
      <c r="N110" s="62">
        <v>-340.71143815644677</v>
      </c>
      <c r="P110" s="55">
        <f t="shared" si="4"/>
        <v>98162.813315967651</v>
      </c>
      <c r="Q110" s="47">
        <f t="shared" ref="Q110:Q136" si="13">$Q$108/($I$137/100)-1+I110/100</f>
        <v>0.67563122168106005</v>
      </c>
      <c r="R110" s="33"/>
      <c r="S110" s="33"/>
      <c r="T110" s="56">
        <f t="shared" si="12"/>
        <v>943.44017720986051</v>
      </c>
    </row>
    <row r="111" spans="1:20" ht="12.75" customHeight="1" x14ac:dyDescent="0.25">
      <c r="A111" s="63" t="s">
        <v>411</v>
      </c>
      <c r="B111" s="60" t="s">
        <v>415</v>
      </c>
      <c r="C111" s="62">
        <v>20579</v>
      </c>
      <c r="D111" s="62">
        <v>1594.900048</v>
      </c>
      <c r="E111" s="62">
        <v>264.94995799999998</v>
      </c>
      <c r="F111" s="62">
        <v>379.23333100000002</v>
      </c>
      <c r="G111" s="62">
        <v>12.903002934764475</v>
      </c>
      <c r="H111" s="62">
        <v>9.3757040148825688</v>
      </c>
      <c r="I111" s="62">
        <v>98.031565748467273</v>
      </c>
      <c r="J111" s="62">
        <v>113.02841235636468</v>
      </c>
      <c r="K111" s="62">
        <v>3.5330029347644745</v>
      </c>
      <c r="L111" s="62">
        <v>14953.31078337</v>
      </c>
      <c r="M111" s="62">
        <v>-5625.6892166300013</v>
      </c>
      <c r="N111" s="62">
        <v>-600.10840569129368</v>
      </c>
      <c r="P111" s="55">
        <f t="shared" si="4"/>
        <v>219500.84536741301</v>
      </c>
      <c r="Q111" s="47">
        <f t="shared" si="13"/>
        <v>0.95296789770600743</v>
      </c>
      <c r="R111" s="33"/>
      <c r="S111" s="33"/>
      <c r="T111" s="56">
        <f t="shared" si="12"/>
        <v>2133.7745404494417</v>
      </c>
    </row>
    <row r="112" spans="1:20" ht="12.75" customHeight="1" x14ac:dyDescent="0.25">
      <c r="A112" s="63" t="s">
        <v>411</v>
      </c>
      <c r="B112" s="60" t="s">
        <v>416</v>
      </c>
      <c r="C112" s="62">
        <v>2482</v>
      </c>
      <c r="D112" s="62">
        <v>285.20001300000001</v>
      </c>
      <c r="E112" s="62">
        <v>43.866653999999997</v>
      </c>
      <c r="F112" s="62">
        <v>125.25</v>
      </c>
      <c r="G112" s="62">
        <v>8.7026643999486772</v>
      </c>
      <c r="H112" s="62">
        <v>9.3800000000000008</v>
      </c>
      <c r="I112" s="62">
        <v>58.242534991311686</v>
      </c>
      <c r="J112" s="62">
        <v>80.410922856995185</v>
      </c>
      <c r="K112" s="62">
        <v>-0.66733560005132286</v>
      </c>
      <c r="L112" s="62">
        <v>2675.17612194</v>
      </c>
      <c r="M112" s="62">
        <v>193.17612193999986</v>
      </c>
      <c r="N112" s="62">
        <v>20.594469289978665</v>
      </c>
      <c r="P112" s="55">
        <f t="shared" si="4"/>
        <v>26460.554374883599</v>
      </c>
      <c r="Q112" s="47">
        <f t="shared" si="13"/>
        <v>0.55507759013445157</v>
      </c>
      <c r="R112" s="33"/>
      <c r="S112" s="33"/>
      <c r="T112" s="56">
        <f t="shared" si="12"/>
        <v>252.18100067627611</v>
      </c>
    </row>
    <row r="113" spans="1:20" ht="12.75" customHeight="1" x14ac:dyDescent="0.25">
      <c r="A113" s="63" t="s">
        <v>411</v>
      </c>
      <c r="B113" s="60" t="s">
        <v>417</v>
      </c>
      <c r="C113" s="62">
        <v>21722</v>
      </c>
      <c r="D113" s="62">
        <v>2271.7834379999999</v>
      </c>
      <c r="E113" s="62">
        <v>711.61657300000002</v>
      </c>
      <c r="F113" s="62">
        <v>671.53332900000009</v>
      </c>
      <c r="G113" s="62">
        <v>9.5616508319663165</v>
      </c>
      <c r="H113" s="62">
        <v>8.883953278978872</v>
      </c>
      <c r="I113" s="62">
        <v>67.53060904693028</v>
      </c>
      <c r="J113" s="62">
        <v>82.731069782023951</v>
      </c>
      <c r="K113" s="62">
        <v>0.19165083196631713</v>
      </c>
      <c r="L113" s="62">
        <v>20182.417923149998</v>
      </c>
      <c r="M113" s="62">
        <v>-1539.5820768500012</v>
      </c>
      <c r="N113" s="62">
        <v>-196.41530689422086</v>
      </c>
      <c r="P113" s="55">
        <f t="shared" si="4"/>
        <v>246819.87447613108</v>
      </c>
      <c r="Q113" s="47">
        <f t="shared" si="13"/>
        <v>0.64795833069063746</v>
      </c>
      <c r="R113" s="33"/>
      <c r="S113" s="33"/>
      <c r="T113" s="56">
        <f t="shared" si="12"/>
        <v>2368.244505771956</v>
      </c>
    </row>
    <row r="114" spans="1:20" ht="12.75" customHeight="1" x14ac:dyDescent="0.25">
      <c r="A114" s="63" t="s">
        <v>411</v>
      </c>
      <c r="B114" s="60" t="s">
        <v>418</v>
      </c>
      <c r="C114" s="62">
        <v>15097</v>
      </c>
      <c r="D114" s="62">
        <v>1611.2667260000003</v>
      </c>
      <c r="E114" s="62">
        <v>417.31661200000002</v>
      </c>
      <c r="F114" s="62">
        <v>650.18332999999996</v>
      </c>
      <c r="G114" s="62">
        <v>9.369646723530737</v>
      </c>
      <c r="H114" s="62">
        <v>9.3720631801031793</v>
      </c>
      <c r="I114" s="62">
        <v>60.134563503449009</v>
      </c>
      <c r="J114" s="62">
        <v>79.408354232721635</v>
      </c>
      <c r="K114" s="62">
        <v>-3.5327646926248236E-4</v>
      </c>
      <c r="L114" s="62">
        <v>15100.893556069999</v>
      </c>
      <c r="M114" s="62">
        <v>3.8935560699990308</v>
      </c>
      <c r="N114" s="62">
        <v>0.40208290961252319</v>
      </c>
      <c r="P114" s="55">
        <f t="shared" si="4"/>
        <v>161086.46430776853</v>
      </c>
      <c r="Q114" s="47">
        <f t="shared" si="13"/>
        <v>0.5739978752558248</v>
      </c>
      <c r="R114" s="33"/>
      <c r="S114" s="33"/>
      <c r="T114" s="56">
        <f t="shared" si="12"/>
        <v>1537.6063757381255</v>
      </c>
    </row>
    <row r="115" spans="1:20" ht="12.75" customHeight="1" x14ac:dyDescent="0.25">
      <c r="A115" s="63" t="s">
        <v>411</v>
      </c>
      <c r="B115" s="60" t="s">
        <v>388</v>
      </c>
      <c r="C115" s="62">
        <v>38533</v>
      </c>
      <c r="D115" s="62">
        <v>4147.9501780000001</v>
      </c>
      <c r="E115" s="62">
        <v>1090.866507</v>
      </c>
      <c r="F115" s="62">
        <v>2158.2833220000002</v>
      </c>
      <c r="G115" s="62">
        <v>9.2896487051296504</v>
      </c>
      <c r="H115" s="62">
        <v>8.9071079278739607</v>
      </c>
      <c r="I115" s="62">
        <v>58.760387409462709</v>
      </c>
      <c r="J115" s="62">
        <v>82.968442731932569</v>
      </c>
      <c r="K115" s="62">
        <v>-8.0351294870349643E-2</v>
      </c>
      <c r="L115" s="62">
        <v>36946.239914890008</v>
      </c>
      <c r="M115" s="62">
        <v>-1586.7600851099978</v>
      </c>
      <c r="N115" s="62">
        <v>-203.78685703935761</v>
      </c>
      <c r="P115" s="55">
        <f t="shared" si="4"/>
        <v>434656.46211785934</v>
      </c>
      <c r="Q115" s="47">
        <f t="shared" si="13"/>
        <v>0.56025611431596178</v>
      </c>
      <c r="R115" s="33"/>
      <c r="S115" s="33"/>
      <c r="T115" s="56">
        <f t="shared" si="12"/>
        <v>4144.2705071283935</v>
      </c>
    </row>
    <row r="116" spans="1:20" ht="12.75" customHeight="1" x14ac:dyDescent="0.25">
      <c r="A116" s="63" t="s">
        <v>411</v>
      </c>
      <c r="B116" s="60" t="s">
        <v>419</v>
      </c>
      <c r="C116" s="62">
        <v>4068</v>
      </c>
      <c r="D116" s="62">
        <v>395.76670200000001</v>
      </c>
      <c r="E116" s="62">
        <v>315.63329899999997</v>
      </c>
      <c r="F116" s="62">
        <v>124.9</v>
      </c>
      <c r="G116" s="62">
        <v>10.278782877494328</v>
      </c>
      <c r="H116" s="62">
        <v>11.5</v>
      </c>
      <c r="I116" s="62">
        <v>42.298114314456704</v>
      </c>
      <c r="J116" s="62">
        <v>49.724364624337774</v>
      </c>
      <c r="K116" s="62">
        <v>-1.2212171225056727</v>
      </c>
      <c r="L116" s="62">
        <v>4551.3170729999993</v>
      </c>
      <c r="M116" s="62">
        <v>483.31707299999988</v>
      </c>
      <c r="N116" s="62">
        <v>42.027571565217379</v>
      </c>
      <c r="P116" s="55">
        <f t="shared" si="4"/>
        <v>35373.913043478256</v>
      </c>
      <c r="Q116" s="47">
        <f t="shared" si="13"/>
        <v>0.3956333833659017</v>
      </c>
      <c r="R116" s="33"/>
      <c r="S116" s="33"/>
      <c r="T116" s="56">
        <f t="shared" si="12"/>
        <v>330.86819890453694</v>
      </c>
    </row>
    <row r="117" spans="1:20" ht="12.75" customHeight="1" x14ac:dyDescent="0.25">
      <c r="A117" s="63" t="s">
        <v>411</v>
      </c>
      <c r="B117" s="60" t="s">
        <v>420</v>
      </c>
      <c r="C117" s="62">
        <v>75888</v>
      </c>
      <c r="D117" s="62">
        <v>8925.3836409999985</v>
      </c>
      <c r="E117" s="62">
        <v>1506.8163959999999</v>
      </c>
      <c r="F117" s="62">
        <v>2271.7833099999998</v>
      </c>
      <c r="G117" s="62">
        <v>8.5024916633720764</v>
      </c>
      <c r="H117" s="62">
        <v>9.2808438859653499</v>
      </c>
      <c r="I117" s="62">
        <v>64.430593080889778</v>
      </c>
      <c r="J117" s="62">
        <v>78.461415483214012</v>
      </c>
      <c r="K117" s="62">
        <v>-0.8675083366279227</v>
      </c>
      <c r="L117" s="62">
        <v>82835.09219446998</v>
      </c>
      <c r="M117" s="62">
        <v>6947.0921944699976</v>
      </c>
      <c r="N117" s="62">
        <v>740.13182567503918</v>
      </c>
      <c r="P117" s="55">
        <f t="shared" si="4"/>
        <v>818525.18153695704</v>
      </c>
      <c r="Q117" s="47">
        <f t="shared" si="13"/>
        <v>0.61695817103023243</v>
      </c>
      <c r="R117" s="33"/>
      <c r="S117" s="33"/>
      <c r="T117" s="56">
        <f t="shared" si="12"/>
        <v>7837.8263305636492</v>
      </c>
    </row>
    <row r="118" spans="1:20" ht="12.75" customHeight="1" x14ac:dyDescent="0.25">
      <c r="A118" s="63" t="s">
        <v>411</v>
      </c>
      <c r="B118" s="60" t="s">
        <v>421</v>
      </c>
      <c r="C118" s="62">
        <v>9828</v>
      </c>
      <c r="D118" s="62">
        <v>989.80003499999987</v>
      </c>
      <c r="E118" s="62">
        <v>136.19996699999999</v>
      </c>
      <c r="F118" s="62">
        <v>137.26666499999999</v>
      </c>
      <c r="G118" s="62">
        <v>9.929278291043909</v>
      </c>
      <c r="H118" s="62">
        <v>9.3776672055280343</v>
      </c>
      <c r="I118" s="62">
        <v>82.958389156524561</v>
      </c>
      <c r="J118" s="62">
        <v>93.071552030594901</v>
      </c>
      <c r="K118" s="62">
        <v>0.55927829104390869</v>
      </c>
      <c r="L118" s="62">
        <v>9282.0153282499996</v>
      </c>
      <c r="M118" s="62">
        <v>-545.98467175000053</v>
      </c>
      <c r="N118" s="62">
        <v>-58.185642649259478</v>
      </c>
      <c r="P118" s="55">
        <f t="shared" si="4"/>
        <v>104798.56776945171</v>
      </c>
      <c r="Q118" s="47">
        <f t="shared" si="13"/>
        <v>0.80223613178658026</v>
      </c>
      <c r="R118" s="33"/>
      <c r="S118" s="33"/>
      <c r="T118" s="56">
        <f t="shared" si="12"/>
        <v>1013.4381643490059</v>
      </c>
    </row>
    <row r="119" spans="1:20" ht="12.75" customHeight="1" x14ac:dyDescent="0.25">
      <c r="A119" s="63" t="s">
        <v>411</v>
      </c>
      <c r="B119" s="60" t="s">
        <v>390</v>
      </c>
      <c r="C119" s="62">
        <v>39310</v>
      </c>
      <c r="D119" s="62">
        <v>3164.9501230000001</v>
      </c>
      <c r="E119" s="62">
        <v>934.84990500000004</v>
      </c>
      <c r="F119" s="62">
        <v>1540.5666460000002</v>
      </c>
      <c r="G119" s="62">
        <v>12.420416901464073</v>
      </c>
      <c r="H119" s="62">
        <v>11.5</v>
      </c>
      <c r="I119" s="62">
        <v>60.603522199204008</v>
      </c>
      <c r="J119" s="62">
        <v>83.376282890929616</v>
      </c>
      <c r="K119" s="62">
        <v>0.92041690146407296</v>
      </c>
      <c r="L119" s="62">
        <v>36396.926414499998</v>
      </c>
      <c r="M119" s="62">
        <v>-2913.0735855000003</v>
      </c>
      <c r="N119" s="62">
        <v>-253.3107465652173</v>
      </c>
      <c r="P119" s="55">
        <f t="shared" si="4"/>
        <v>341826.08693940949</v>
      </c>
      <c r="Q119" s="47">
        <f t="shared" si="13"/>
        <v>0.57868746221337475</v>
      </c>
      <c r="R119" s="33"/>
      <c r="S119" s="33"/>
      <c r="T119" s="56">
        <f t="shared" si="12"/>
        <v>3264.0094765299532</v>
      </c>
    </row>
    <row r="120" spans="1:20" ht="12.75" customHeight="1" x14ac:dyDescent="0.25">
      <c r="A120" s="63" t="s">
        <v>411</v>
      </c>
      <c r="B120" s="60" t="s">
        <v>391</v>
      </c>
      <c r="C120" s="62">
        <v>90877</v>
      </c>
      <c r="D120" s="62">
        <v>7362.6836530000019</v>
      </c>
      <c r="E120" s="62">
        <v>1644.0830679999999</v>
      </c>
      <c r="F120" s="62">
        <v>3815.2332849999993</v>
      </c>
      <c r="G120" s="62">
        <v>12.342917920012933</v>
      </c>
      <c r="H120" s="62">
        <v>11.499999999999998</v>
      </c>
      <c r="I120" s="62">
        <v>61.631163796180282</v>
      </c>
      <c r="J120" s="62">
        <v>87.737898295309563</v>
      </c>
      <c r="K120" s="62">
        <v>0.84291792001293286</v>
      </c>
      <c r="L120" s="62">
        <v>84670.862009500008</v>
      </c>
      <c r="M120" s="62">
        <v>-6206.1379904999976</v>
      </c>
      <c r="N120" s="62">
        <v>-539.66417308695611</v>
      </c>
      <c r="P120" s="55">
        <f t="shared" si="4"/>
        <v>790234.78256441071</v>
      </c>
      <c r="Q120" s="47">
        <f t="shared" si="13"/>
        <v>0.58896387818313745</v>
      </c>
      <c r="R120" s="33"/>
      <c r="S120" s="33"/>
      <c r="T120" s="56">
        <f t="shared" si="12"/>
        <v>7551.6948495979732</v>
      </c>
    </row>
    <row r="121" spans="1:20" ht="12.75" customHeight="1" x14ac:dyDescent="0.25">
      <c r="A121" s="63" t="s">
        <v>411</v>
      </c>
      <c r="B121" s="60" t="s">
        <v>392</v>
      </c>
      <c r="C121" s="62">
        <v>74811</v>
      </c>
      <c r="D121" s="62">
        <v>5230.4002769999988</v>
      </c>
      <c r="E121" s="62">
        <v>1162.133112</v>
      </c>
      <c r="F121" s="62">
        <v>2176.466617</v>
      </c>
      <c r="G121" s="62">
        <v>14.303111815164813</v>
      </c>
      <c r="H121" s="62">
        <v>13.750000000000002</v>
      </c>
      <c r="I121" s="62">
        <v>63.493989917771323</v>
      </c>
      <c r="J121" s="62">
        <v>85.111796355854693</v>
      </c>
      <c r="K121" s="62">
        <v>0.55311181516481378</v>
      </c>
      <c r="L121" s="62">
        <v>71918.00380875</v>
      </c>
      <c r="M121" s="62">
        <v>-2892.9961912500003</v>
      </c>
      <c r="N121" s="62">
        <v>-210.39972299999994</v>
      </c>
      <c r="P121" s="55">
        <f t="shared" si="4"/>
        <v>544079.99998634635</v>
      </c>
      <c r="Q121" s="47">
        <f t="shared" si="13"/>
        <v>0.60759213939904788</v>
      </c>
      <c r="R121" s="33"/>
      <c r="S121" s="33"/>
      <c r="T121" s="56">
        <f t="shared" si="12"/>
        <v>5206.4570461559933</v>
      </c>
    </row>
    <row r="122" spans="1:20" ht="12.75" customHeight="1" x14ac:dyDescent="0.25">
      <c r="A122" s="63" t="s">
        <v>411</v>
      </c>
      <c r="B122" s="60" t="s">
        <v>422</v>
      </c>
      <c r="C122" s="62">
        <v>9083</v>
      </c>
      <c r="D122" s="62">
        <v>801.48336300000005</v>
      </c>
      <c r="E122" s="62">
        <v>738.28331000000003</v>
      </c>
      <c r="F122" s="62">
        <v>233.56666200000001</v>
      </c>
      <c r="G122" s="62">
        <v>11.332736796933361</v>
      </c>
      <c r="H122" s="62">
        <v>13.75</v>
      </c>
      <c r="I122" s="62">
        <v>37.250854371916404</v>
      </c>
      <c r="J122" s="62">
        <v>42.901423297321855</v>
      </c>
      <c r="K122" s="62">
        <v>-2.4172632030666388</v>
      </c>
      <c r="L122" s="62">
        <v>11020.39624125</v>
      </c>
      <c r="M122" s="62">
        <v>1937.3962412499998</v>
      </c>
      <c r="N122" s="62">
        <v>140.90154481818175</v>
      </c>
      <c r="P122" s="55">
        <f t="shared" si="4"/>
        <v>66058.181814949843</v>
      </c>
      <c r="Q122" s="47">
        <f t="shared" si="13"/>
        <v>0.34516078394049871</v>
      </c>
      <c r="R122" s="33"/>
      <c r="S122" s="33"/>
      <c r="T122" s="56">
        <f t="shared" si="12"/>
        <v>612.08512409641901</v>
      </c>
    </row>
    <row r="123" spans="1:20" ht="12.75" customHeight="1" x14ac:dyDescent="0.25">
      <c r="A123" s="63" t="s">
        <v>411</v>
      </c>
      <c r="B123" s="60" t="s">
        <v>423</v>
      </c>
      <c r="C123" s="62">
        <v>50207</v>
      </c>
      <c r="D123" s="62">
        <v>4151.7168790000005</v>
      </c>
      <c r="E123" s="62">
        <v>1245.2164849999999</v>
      </c>
      <c r="F123" s="62">
        <v>1498.5166429999999</v>
      </c>
      <c r="G123" s="62">
        <v>12.093069316444589</v>
      </c>
      <c r="H123" s="62">
        <v>11.499999999999995</v>
      </c>
      <c r="I123" s="62">
        <v>63.3145927008337</v>
      </c>
      <c r="J123" s="62">
        <v>80.894570899630892</v>
      </c>
      <c r="K123" s="62">
        <v>0.59306931644458927</v>
      </c>
      <c r="L123" s="62">
        <v>47744.744108499988</v>
      </c>
      <c r="M123" s="62">
        <v>-2462.2558915000004</v>
      </c>
      <c r="N123" s="62">
        <v>-214.10920795652169</v>
      </c>
      <c r="P123" s="55">
        <f t="shared" si="4"/>
        <v>436582.60868216591</v>
      </c>
      <c r="Q123" s="47">
        <f t="shared" si="13"/>
        <v>0.60579816722967172</v>
      </c>
      <c r="R123" s="33"/>
      <c r="S123" s="33"/>
      <c r="T123" s="56">
        <f t="shared" si="12"/>
        <v>4177.2509764644274</v>
      </c>
    </row>
    <row r="124" spans="1:20" ht="12.75" customHeight="1" x14ac:dyDescent="0.25">
      <c r="A124" s="63" t="s">
        <v>411</v>
      </c>
      <c r="B124" s="60" t="s">
        <v>394</v>
      </c>
      <c r="C124" s="62">
        <v>66083</v>
      </c>
      <c r="D124" s="62">
        <v>4608.4835880000019</v>
      </c>
      <c r="E124" s="62">
        <v>981.01645499999995</v>
      </c>
      <c r="F124" s="62">
        <v>1408.9499640000001</v>
      </c>
      <c r="G124" s="62">
        <v>14.339423964115456</v>
      </c>
      <c r="H124" s="62">
        <v>13.749999999999993</v>
      </c>
      <c r="I124" s="62">
        <v>68.672868402585394</v>
      </c>
      <c r="J124" s="62">
        <v>85.983295939683643</v>
      </c>
      <c r="K124" s="62">
        <v>0.58942396411545583</v>
      </c>
      <c r="L124" s="62">
        <v>63366.649334999995</v>
      </c>
      <c r="M124" s="62">
        <v>-2716.3506650000018</v>
      </c>
      <c r="N124" s="62">
        <v>-197.55277563636378</v>
      </c>
      <c r="P124" s="55">
        <f t="shared" si="4"/>
        <v>480603.636352784</v>
      </c>
      <c r="Q124" s="47">
        <f t="shared" si="13"/>
        <v>0.65938092424718864</v>
      </c>
      <c r="R124" s="33"/>
      <c r="S124" s="33"/>
      <c r="T124" s="56">
        <f t="shared" si="12"/>
        <v>4614.644433913405</v>
      </c>
    </row>
    <row r="125" spans="1:20" ht="12.75" customHeight="1" x14ac:dyDescent="0.25">
      <c r="A125" s="63" t="s">
        <v>411</v>
      </c>
      <c r="B125" s="60" t="s">
        <v>395</v>
      </c>
      <c r="C125" s="62">
        <v>89784</v>
      </c>
      <c r="D125" s="62">
        <v>7493.2837609999988</v>
      </c>
      <c r="E125" s="62">
        <v>2786.1162930000005</v>
      </c>
      <c r="F125" s="62">
        <v>2470.9499509999996</v>
      </c>
      <c r="G125" s="62">
        <v>11.981929800562909</v>
      </c>
      <c r="H125" s="62">
        <v>11.5</v>
      </c>
      <c r="I125" s="62">
        <v>61.23207868423205</v>
      </c>
      <c r="J125" s="62">
        <v>75.950972880552058</v>
      </c>
      <c r="K125" s="62">
        <v>0.48192980056290935</v>
      </c>
      <c r="L125" s="62">
        <v>86172.763251499986</v>
      </c>
      <c r="M125" s="62">
        <v>-3611.2367485000009</v>
      </c>
      <c r="N125" s="62">
        <v>-314.02058682608691</v>
      </c>
      <c r="P125" s="55">
        <f t="shared" si="4"/>
        <v>780730.43475765851</v>
      </c>
      <c r="Q125" s="47">
        <f t="shared" si="13"/>
        <v>0.58497302706365517</v>
      </c>
      <c r="R125" s="33"/>
      <c r="S125" s="33"/>
      <c r="T125" s="56">
        <f t="shared" si="12"/>
        <v>7458.6108385459411</v>
      </c>
    </row>
    <row r="126" spans="1:20" ht="12.75" customHeight="1" x14ac:dyDescent="0.25">
      <c r="A126" s="63" t="s">
        <v>411</v>
      </c>
      <c r="B126" s="60" t="s">
        <v>396</v>
      </c>
      <c r="C126" s="62">
        <v>63144</v>
      </c>
      <c r="D126" s="62">
        <v>4945.1168850000004</v>
      </c>
      <c r="E126" s="62">
        <v>1228.6498139999997</v>
      </c>
      <c r="F126" s="62">
        <v>1529.549974</v>
      </c>
      <c r="G126" s="62">
        <v>12.768960060688229</v>
      </c>
      <c r="H126" s="62">
        <v>11.499999999999998</v>
      </c>
      <c r="I126" s="62">
        <v>71.278162921004608</v>
      </c>
      <c r="J126" s="62">
        <v>88.937319400915797</v>
      </c>
      <c r="K126" s="62">
        <v>1.2689600606882301</v>
      </c>
      <c r="L126" s="62">
        <v>56868.844177500003</v>
      </c>
      <c r="M126" s="62">
        <v>-6275.1558224999972</v>
      </c>
      <c r="N126" s="62">
        <v>-545.66572369565222</v>
      </c>
      <c r="P126" s="55">
        <f t="shared" si="4"/>
        <v>549078.26085018518</v>
      </c>
      <c r="Q126" s="47">
        <f t="shared" si="13"/>
        <v>0.68543386943138074</v>
      </c>
      <c r="R126" s="33"/>
      <c r="S126" s="33"/>
      <c r="T126" s="56">
        <f t="shared" si="12"/>
        <v>5280.1141546296594</v>
      </c>
    </row>
    <row r="127" spans="1:20" ht="12.75" customHeight="1" x14ac:dyDescent="0.25">
      <c r="A127" s="63" t="s">
        <v>411</v>
      </c>
      <c r="B127" s="60" t="s">
        <v>424</v>
      </c>
      <c r="C127" s="62">
        <v>24345</v>
      </c>
      <c r="D127" s="62">
        <v>1837.4334329999997</v>
      </c>
      <c r="E127" s="62">
        <v>528.88325699999996</v>
      </c>
      <c r="F127" s="62">
        <v>394.11664600000006</v>
      </c>
      <c r="G127" s="62">
        <v>13.249459579197721</v>
      </c>
      <c r="H127" s="62">
        <v>13.75</v>
      </c>
      <c r="I127" s="62">
        <v>64.140127252922127</v>
      </c>
      <c r="J127" s="62">
        <v>74.822844381257724</v>
      </c>
      <c r="K127" s="62">
        <v>-0.50054042080227878</v>
      </c>
      <c r="L127" s="62">
        <v>25264.709703749995</v>
      </c>
      <c r="M127" s="62">
        <v>919.70970374999945</v>
      </c>
      <c r="N127" s="62">
        <v>66.887978454545419</v>
      </c>
      <c r="P127" s="55">
        <f t="shared" si="4"/>
        <v>177054.54544424833</v>
      </c>
      <c r="Q127" s="47">
        <f t="shared" si="13"/>
        <v>0.61405351275055597</v>
      </c>
      <c r="R127" s="33"/>
      <c r="S127" s="33"/>
      <c r="T127" s="56">
        <f t="shared" si="12"/>
        <v>1695.0537866845355</v>
      </c>
    </row>
    <row r="128" spans="1:20" ht="12.75" customHeight="1" x14ac:dyDescent="0.25">
      <c r="A128" s="63" t="s">
        <v>411</v>
      </c>
      <c r="B128" s="60" t="s">
        <v>397</v>
      </c>
      <c r="C128" s="62">
        <v>64736</v>
      </c>
      <c r="D128" s="62">
        <v>5276.8169310000003</v>
      </c>
      <c r="E128" s="62">
        <v>1743.2331069999993</v>
      </c>
      <c r="F128" s="62">
        <v>1768.7499689999997</v>
      </c>
      <c r="G128" s="62">
        <v>12.268001874329189</v>
      </c>
      <c r="H128" s="62">
        <v>11.499999999999998</v>
      </c>
      <c r="I128" s="62">
        <v>64.049897436957238</v>
      </c>
      <c r="J128" s="62">
        <v>80.187710339349607</v>
      </c>
      <c r="K128" s="62">
        <v>0.76800187432918843</v>
      </c>
      <c r="L128" s="62">
        <v>60683.394706499996</v>
      </c>
      <c r="M128" s="62">
        <v>-4052.6052934999984</v>
      </c>
      <c r="N128" s="62">
        <v>-352.4004603043478</v>
      </c>
      <c r="P128" s="55">
        <f t="shared" si="4"/>
        <v>562921.73904227908</v>
      </c>
      <c r="Q128" s="47">
        <f t="shared" si="13"/>
        <v>0.61315121459090705</v>
      </c>
      <c r="R128" s="33"/>
      <c r="S128" s="33"/>
      <c r="T128" s="56">
        <f t="shared" si="12"/>
        <v>5388.8633990886219</v>
      </c>
    </row>
    <row r="129" spans="1:20" ht="12.75" customHeight="1" x14ac:dyDescent="0.25">
      <c r="A129" s="63" t="s">
        <v>411</v>
      </c>
      <c r="B129" s="60" t="s">
        <v>398</v>
      </c>
      <c r="C129" s="62">
        <v>41851.620000000003</v>
      </c>
      <c r="D129" s="62">
        <v>3229.7668040000003</v>
      </c>
      <c r="E129" s="62">
        <v>795.4165569999999</v>
      </c>
      <c r="F129" s="62">
        <v>1740.1999790000002</v>
      </c>
      <c r="G129" s="62">
        <v>12.958093428964476</v>
      </c>
      <c r="H129" s="62">
        <v>11.5</v>
      </c>
      <c r="I129" s="62">
        <v>63.122798425286625</v>
      </c>
      <c r="J129" s="62">
        <v>90.412559570990396</v>
      </c>
      <c r="K129" s="62">
        <v>1.4580934289644756</v>
      </c>
      <c r="L129" s="62">
        <v>37142.318246000003</v>
      </c>
      <c r="M129" s="62">
        <v>-4709.3017539999992</v>
      </c>
      <c r="N129" s="62">
        <v>-409.50450034782608</v>
      </c>
      <c r="P129" s="55">
        <f t="shared" si="4"/>
        <v>363927.13041532575</v>
      </c>
      <c r="Q129" s="47">
        <f t="shared" si="13"/>
        <v>0.60388022447420098</v>
      </c>
      <c r="R129" s="33"/>
      <c r="S129" s="33"/>
      <c r="T129" s="56">
        <f t="shared" si="12"/>
        <v>3481.6009855390189</v>
      </c>
    </row>
    <row r="130" spans="1:20" ht="12.75" customHeight="1" x14ac:dyDescent="0.25">
      <c r="A130" s="63" t="s">
        <v>411</v>
      </c>
      <c r="B130" s="60" t="s">
        <v>399</v>
      </c>
      <c r="C130" s="62">
        <v>11205</v>
      </c>
      <c r="D130" s="62">
        <v>780.716722</v>
      </c>
      <c r="E130" s="62">
        <v>179.89995999999999</v>
      </c>
      <c r="F130" s="62">
        <v>1079.9499920000001</v>
      </c>
      <c r="G130" s="62">
        <v>14.352196749796271</v>
      </c>
      <c r="H130" s="62">
        <v>13.749999999999998</v>
      </c>
      <c r="I130" s="62">
        <v>39.935430743556282</v>
      </c>
      <c r="J130" s="62">
        <v>84.831869584503281</v>
      </c>
      <c r="K130" s="62">
        <v>0.60219674979627147</v>
      </c>
      <c r="L130" s="62">
        <v>10734.854927499997</v>
      </c>
      <c r="M130" s="62">
        <v>-470.14507250000111</v>
      </c>
      <c r="N130" s="62">
        <v>-34.192368909090987</v>
      </c>
      <c r="P130" s="55">
        <f t="shared" si="4"/>
        <v>81490.909087135995</v>
      </c>
      <c r="Q130" s="47">
        <f t="shared" si="13"/>
        <v>0.3720065476568975</v>
      </c>
      <c r="R130" s="33"/>
      <c r="S130" s="33"/>
      <c r="T130" s="56">
        <f t="shared" si="12"/>
        <v>759.10416365845788</v>
      </c>
    </row>
    <row r="131" spans="1:20" ht="12.75" customHeight="1" x14ac:dyDescent="0.25">
      <c r="A131" s="63" t="s">
        <v>411</v>
      </c>
      <c r="B131" s="60" t="s">
        <v>400</v>
      </c>
      <c r="C131" s="62">
        <v>14626.12</v>
      </c>
      <c r="D131" s="62">
        <v>1422.2000529999998</v>
      </c>
      <c r="E131" s="62">
        <v>685.04995699999995</v>
      </c>
      <c r="F131" s="62">
        <v>969.4999949999999</v>
      </c>
      <c r="G131" s="62">
        <v>10.284150931612993</v>
      </c>
      <c r="H131" s="62">
        <v>11.499999999999998</v>
      </c>
      <c r="I131" s="62">
        <v>41.336672944608679</v>
      </c>
      <c r="J131" s="62">
        <v>60.354779013711976</v>
      </c>
      <c r="K131" s="62">
        <v>-1.2158490683870058</v>
      </c>
      <c r="L131" s="62">
        <v>16355.300609499998</v>
      </c>
      <c r="M131" s="62">
        <v>1729.1806094999995</v>
      </c>
      <c r="N131" s="62">
        <v>150.36353126086954</v>
      </c>
      <c r="P131" s="55">
        <f t="shared" si="4"/>
        <v>127182.60868900812</v>
      </c>
      <c r="Q131" s="47">
        <f t="shared" si="13"/>
        <v>0.38601896966742144</v>
      </c>
      <c r="R131" s="33"/>
      <c r="S131" s="33"/>
      <c r="T131" s="56">
        <f t="shared" si="12"/>
        <v>1187.6838668543337</v>
      </c>
    </row>
    <row r="132" spans="1:20" ht="12.75" customHeight="1" x14ac:dyDescent="0.25">
      <c r="A132" s="63" t="s">
        <v>411</v>
      </c>
      <c r="B132" s="60" t="s">
        <v>401</v>
      </c>
      <c r="C132" s="62">
        <v>76989</v>
      </c>
      <c r="D132" s="62">
        <v>6044.4002599999994</v>
      </c>
      <c r="E132" s="62">
        <v>2018.9831130000002</v>
      </c>
      <c r="F132" s="62">
        <v>2227.0999689999999</v>
      </c>
      <c r="G132" s="62">
        <v>12.737243843610054</v>
      </c>
      <c r="H132" s="62">
        <v>11.500000000000002</v>
      </c>
      <c r="I132" s="62">
        <v>65.057154551172147</v>
      </c>
      <c r="J132" s="62">
        <v>83.025888042983752</v>
      </c>
      <c r="K132" s="62">
        <v>1.2372438436100537</v>
      </c>
      <c r="L132" s="62">
        <v>69510.602989999999</v>
      </c>
      <c r="M132" s="62">
        <v>-7478.3970100000015</v>
      </c>
      <c r="N132" s="62">
        <v>-650.29539217391266</v>
      </c>
      <c r="P132" s="55">
        <f t="shared" si="4"/>
        <v>669469.56518675643</v>
      </c>
      <c r="Q132" s="47">
        <f t="shared" si="13"/>
        <v>0.62322378573305615</v>
      </c>
      <c r="R132" s="33"/>
      <c r="S132" s="33"/>
      <c r="T132" s="56">
        <f t="shared" si="12"/>
        <v>6413.2739854241909</v>
      </c>
    </row>
    <row r="133" spans="1:20" ht="12.75" customHeight="1" x14ac:dyDescent="0.25">
      <c r="A133" s="63" t="s">
        <v>411</v>
      </c>
      <c r="B133" s="60" t="s">
        <v>402</v>
      </c>
      <c r="C133" s="62">
        <v>55906</v>
      </c>
      <c r="D133" s="62">
        <v>3931.9002</v>
      </c>
      <c r="E133" s="62">
        <v>1395.8331700000001</v>
      </c>
      <c r="F133" s="62">
        <v>1983.8166369999997</v>
      </c>
      <c r="G133" s="62">
        <v>14.218570450999747</v>
      </c>
      <c r="H133" s="62">
        <v>13.75</v>
      </c>
      <c r="I133" s="62">
        <v>55.609151344691227</v>
      </c>
      <c r="J133" s="62">
        <v>76.315585382926017</v>
      </c>
      <c r="K133" s="62">
        <v>0.46857045099974814</v>
      </c>
      <c r="L133" s="62">
        <v>54063.627749999992</v>
      </c>
      <c r="M133" s="62">
        <v>-1842.372250000001</v>
      </c>
      <c r="N133" s="62">
        <v>-133.99070909090906</v>
      </c>
      <c r="P133" s="55">
        <f t="shared" ref="P133:P136" si="14">SUM(D133:F133)*I133</f>
        <v>406589.09090354119</v>
      </c>
      <c r="Q133" s="47">
        <f t="shared" si="13"/>
        <v>0.528743753668247</v>
      </c>
      <c r="R133" s="33"/>
      <c r="S133" s="33"/>
      <c r="T133" s="56">
        <f t="shared" si="12"/>
        <v>3865.9363958342774</v>
      </c>
    </row>
    <row r="134" spans="1:20" ht="12.75" customHeight="1" x14ac:dyDescent="0.25">
      <c r="A134" s="63" t="s">
        <v>411</v>
      </c>
      <c r="B134" s="60" t="s">
        <v>403</v>
      </c>
      <c r="C134" s="62">
        <v>78535</v>
      </c>
      <c r="D134" s="62">
        <v>6054.5669029999981</v>
      </c>
      <c r="E134" s="62">
        <v>1482.3831420000006</v>
      </c>
      <c r="F134" s="62">
        <v>2934.766631</v>
      </c>
      <c r="G134" s="62">
        <v>12.971200295282296</v>
      </c>
      <c r="H134" s="62">
        <v>11.500000000000005</v>
      </c>
      <c r="I134" s="62">
        <v>65.215003861479687</v>
      </c>
      <c r="J134" s="62">
        <v>90.608673185478636</v>
      </c>
      <c r="K134" s="62">
        <v>1.4712002952822969</v>
      </c>
      <c r="L134" s="62">
        <v>69627.519384500003</v>
      </c>
      <c r="M134" s="62">
        <v>-8907.4806154999969</v>
      </c>
      <c r="N134" s="62">
        <v>-774.56353178260849</v>
      </c>
      <c r="P134" s="55">
        <f t="shared" si="14"/>
        <v>682913.04346166109</v>
      </c>
      <c r="Q134" s="47">
        <f t="shared" si="13"/>
        <v>0.6248022788361316</v>
      </c>
      <c r="R134" s="33"/>
      <c r="S134" s="33"/>
      <c r="T134" s="56">
        <f t="shared" si="12"/>
        <v>6542.7524424911198</v>
      </c>
    </row>
    <row r="135" spans="1:20" ht="12.75" customHeight="1" x14ac:dyDescent="0.25">
      <c r="A135" s="63" t="s">
        <v>411</v>
      </c>
      <c r="B135" s="60" t="s">
        <v>404</v>
      </c>
      <c r="C135" s="62">
        <v>35975</v>
      </c>
      <c r="D135" s="62">
        <v>2576.3001370000002</v>
      </c>
      <c r="E135" s="62">
        <v>659.54988600000013</v>
      </c>
      <c r="F135" s="62">
        <v>903.46664499999986</v>
      </c>
      <c r="G135" s="62">
        <v>13.963823346254784</v>
      </c>
      <c r="H135" s="62">
        <v>13.75</v>
      </c>
      <c r="I135" s="62">
        <v>63.207622080246502</v>
      </c>
      <c r="J135" s="62">
        <v>80.855528459839064</v>
      </c>
      <c r="K135" s="62">
        <v>0.21382334625478505</v>
      </c>
      <c r="L135" s="62">
        <v>35424.126883750003</v>
      </c>
      <c r="M135" s="62">
        <v>-550.87311624999745</v>
      </c>
      <c r="N135" s="62">
        <v>-40.063499363636168</v>
      </c>
      <c r="P135" s="55">
        <f t="shared" si="14"/>
        <v>261636.3636214092</v>
      </c>
      <c r="Q135" s="47">
        <f t="shared" si="13"/>
        <v>0.60472846102379973</v>
      </c>
      <c r="R135" s="33"/>
      <c r="S135" s="33"/>
      <c r="T135" s="56">
        <f t="shared" si="12"/>
        <v>2503.1625983298027</v>
      </c>
    </row>
    <row r="136" spans="1:20" ht="12.75" customHeight="1" x14ac:dyDescent="0.25">
      <c r="A136" s="63" t="s">
        <v>411</v>
      </c>
      <c r="B136" s="60" t="s">
        <v>337</v>
      </c>
      <c r="C136" s="62">
        <v>0</v>
      </c>
      <c r="D136" s="62">
        <v>8.9500039999999998</v>
      </c>
      <c r="E136" s="62">
        <v>63.033332999999999</v>
      </c>
      <c r="F136" s="62">
        <v>2616.1</v>
      </c>
      <c r="G136" s="62">
        <v>0</v>
      </c>
      <c r="H136" s="62">
        <v>1</v>
      </c>
      <c r="I136" s="62">
        <v>0</v>
      </c>
      <c r="J136" s="62">
        <v>0</v>
      </c>
      <c r="K136" s="62">
        <v>-1</v>
      </c>
      <c r="L136" s="62">
        <v>8.9500039999999998</v>
      </c>
      <c r="M136" s="62">
        <v>8.9500039999999998</v>
      </c>
      <c r="N136" s="62">
        <v>8.9500039999999998</v>
      </c>
      <c r="P136" s="55">
        <f t="shared" si="14"/>
        <v>0</v>
      </c>
      <c r="Q136" s="47">
        <f t="shared" si="13"/>
        <v>-2.7347759778665326E-2</v>
      </c>
      <c r="R136" s="33"/>
      <c r="S136" s="33"/>
      <c r="T136" s="56">
        <f t="shared" si="12"/>
        <v>-73.513057365309066</v>
      </c>
    </row>
    <row r="137" spans="1:20" ht="12.75" customHeight="1" x14ac:dyDescent="0.25">
      <c r="B137" s="60" t="s">
        <v>345</v>
      </c>
      <c r="C137" s="62">
        <v>1089794.8600000001</v>
      </c>
      <c r="D137" s="62">
        <v>90304.987476000009</v>
      </c>
      <c r="E137" s="62">
        <v>25328.813172999999</v>
      </c>
      <c r="F137" s="62">
        <v>38374.132822999993</v>
      </c>
      <c r="G137" s="62">
        <v>12.067936560974891</v>
      </c>
      <c r="H137" s="62">
        <v>11.45437079960921</v>
      </c>
      <c r="I137" s="62">
        <v>61.817454317669437</v>
      </c>
      <c r="J137" s="62">
        <v>82.251844931259882</v>
      </c>
      <c r="K137" s="62">
        <v>0.61356576136568042</v>
      </c>
      <c r="L137" s="62">
        <v>1034386.8116041699</v>
      </c>
      <c r="M137" s="62">
        <v>-55408.048395830003</v>
      </c>
      <c r="N137" s="62">
        <v>-4903.9792957448226</v>
      </c>
    </row>
    <row r="138" spans="1:20" ht="12.75" customHeight="1" x14ac:dyDescent="0.25">
      <c r="B138" s="60" t="s">
        <v>369</v>
      </c>
      <c r="C138" s="62">
        <v>2066810.01</v>
      </c>
      <c r="D138" s="62">
        <v>256500.106669</v>
      </c>
      <c r="E138" s="62">
        <v>46145.011263999993</v>
      </c>
      <c r="F138" s="62">
        <v>120828.84858700001</v>
      </c>
      <c r="G138" s="62">
        <v>8.0577354794908942</v>
      </c>
      <c r="H138" s="62">
        <v>8.5385261389254392</v>
      </c>
      <c r="I138" s="62">
        <v>57.431136007795146</v>
      </c>
      <c r="J138" s="62">
        <v>80.137130071897204</v>
      </c>
      <c r="K138" s="62">
        <v>-0.48079065943454569</v>
      </c>
      <c r="L138" s="62">
        <v>2190132.8654304203</v>
      </c>
      <c r="M138" s="62">
        <v>123322.85543042002</v>
      </c>
      <c r="N138" s="62">
        <v>12079.20921538901</v>
      </c>
    </row>
    <row r="139" spans="1:20" ht="12.75" customHeight="1" x14ac:dyDescent="0.25">
      <c r="B139" s="60" t="s">
        <v>370</v>
      </c>
      <c r="C139" s="62">
        <v>2066810.01</v>
      </c>
      <c r="D139" s="62">
        <v>256500.106669</v>
      </c>
      <c r="E139" s="62">
        <v>46145.011263999993</v>
      </c>
      <c r="F139" s="62">
        <v>120828.84858700001</v>
      </c>
      <c r="G139" s="62">
        <v>8.0577354794908942</v>
      </c>
      <c r="H139" s="62">
        <v>8.5385261389254392</v>
      </c>
      <c r="I139" s="62">
        <v>57.431136007795146</v>
      </c>
      <c r="J139" s="62">
        <v>80.137130071897204</v>
      </c>
      <c r="K139" s="62">
        <v>-0.48079065943454569</v>
      </c>
      <c r="L139" s="62">
        <v>2190132.8654304203</v>
      </c>
      <c r="M139" s="62">
        <v>123322.85543042002</v>
      </c>
      <c r="N139" s="62">
        <v>12079.20921538901</v>
      </c>
    </row>
    <row r="140" spans="1:20" ht="12.75" customHeight="1" x14ac:dyDescent="0.25">
      <c r="A140" s="60" t="s">
        <v>371</v>
      </c>
      <c r="B140" s="61">
        <v>45351</v>
      </c>
      <c r="C140" s="60" t="s">
        <v>372</v>
      </c>
    </row>
    <row r="143" spans="1:20" ht="12.75" customHeight="1" x14ac:dyDescent="0.25">
      <c r="A143" s="48" t="s">
        <v>411</v>
      </c>
      <c r="B143" s="49"/>
      <c r="C143" s="50">
        <f t="shared" ref="C143:F144" si="15">SUMIF($A$5:$A$136,$A143,C$5:C$136)</f>
        <v>1209160.8399999999</v>
      </c>
      <c r="D143" s="50">
        <f t="shared" si="15"/>
        <v>105560.67132399998</v>
      </c>
      <c r="E143" s="50">
        <f t="shared" si="15"/>
        <v>31231.312793000005</v>
      </c>
      <c r="F143" s="50">
        <f t="shared" si="15"/>
        <v>51349.04942599999</v>
      </c>
      <c r="G143" s="51">
        <f t="shared" ref="G143:G144" si="16">IF(ISERROR(C143/D143),0,C143/D143)</f>
        <v>11.454652806144939</v>
      </c>
      <c r="H143" s="52">
        <f>C143/(I143*(D143+E143+F143))</f>
        <v>11.033280972072125</v>
      </c>
      <c r="I143" s="53">
        <f>P143/(SUM($D143:$F143))/100</f>
        <v>0.58249992013822582</v>
      </c>
      <c r="J143" s="54"/>
      <c r="K143" s="54"/>
      <c r="L143" s="54"/>
      <c r="M143" s="54"/>
      <c r="N143" s="54"/>
      <c r="O143" s="55"/>
      <c r="P143" s="50">
        <f>SUMIF($A$5:$A$136,$A143,P$5:P$136)</f>
        <v>10959213.701352075</v>
      </c>
      <c r="Q143" s="53">
        <f>T143/(SUM($D143:$F143))</f>
        <v>0.57588609614524577</v>
      </c>
      <c r="R143" s="33"/>
      <c r="S143" s="33"/>
      <c r="T143" s="50">
        <f>SUMIF($A$5:$A$136,$A143,T$5:T$136)</f>
        <v>108347.80533180998</v>
      </c>
    </row>
    <row r="144" spans="1:20" ht="12.75" customHeight="1" x14ac:dyDescent="0.25">
      <c r="A144" s="48" t="s">
        <v>410</v>
      </c>
      <c r="B144" s="49"/>
      <c r="C144" s="50">
        <f t="shared" si="15"/>
        <v>850821.01</v>
      </c>
      <c r="D144" s="50">
        <f t="shared" si="15"/>
        <v>148564.46863399993</v>
      </c>
      <c r="E144" s="50">
        <f t="shared" si="15"/>
        <v>14557.015165999996</v>
      </c>
      <c r="F144" s="50">
        <f t="shared" si="15"/>
        <v>58431.382503000008</v>
      </c>
      <c r="G144" s="51">
        <f t="shared" si="16"/>
        <v>5.7269481580825587</v>
      </c>
      <c r="H144" s="52">
        <f>C144/(I144*(D144+E144+F144))</f>
        <v>6.4105788165645503</v>
      </c>
      <c r="I144" s="53">
        <f>P144/(SUM($D144:$F144))/100</f>
        <v>0.59905071191715209</v>
      </c>
      <c r="J144" s="54"/>
      <c r="K144" s="54"/>
      <c r="L144" s="54"/>
      <c r="M144" s="54"/>
      <c r="N144" s="54"/>
      <c r="O144" s="55"/>
      <c r="P144" s="50">
        <f>SUMIF($A$5:$A$136,$A144,P$5:P$136)</f>
        <v>13272140.228609772</v>
      </c>
      <c r="Q144" s="53">
        <f>T144/(SUM($D144:$F144))</f>
        <v>0.66887378970314282</v>
      </c>
      <c r="R144" s="33"/>
      <c r="S144" s="33"/>
      <c r="T144" s="50">
        <f>SUMIF($A$5:$A$136,$A144,T$5:T$136)</f>
        <v>148190.9053036813</v>
      </c>
    </row>
  </sheetData>
  <pageMargins left="0" right="0" top="0" bottom="0" header="0" footer="0"/>
  <pageSetup paperSize="0"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FB1A-AFA1-4254-AF5F-1E60EFB6FA23}">
  <sheetPr>
    <outlinePr summaryBelow="0"/>
    <pageSetUpPr autoPageBreaks="0"/>
  </sheetPr>
  <dimension ref="A1:T279"/>
  <sheetViews>
    <sheetView workbookViewId="0">
      <pane xSplit="2" ySplit="2" topLeftCell="D3" activePane="bottomRight" state="frozen"/>
      <selection activeCell="G236" sqref="G236"/>
      <selection pane="topRight" activeCell="G236" sqref="G236"/>
      <selection pane="bottomLeft" activeCell="G236" sqref="G236"/>
      <selection pane="bottomRight" activeCell="G236" sqref="G236"/>
    </sheetView>
  </sheetViews>
  <sheetFormatPr defaultColWidth="8.7109375" defaultRowHeight="12.75" customHeight="1" x14ac:dyDescent="0.25"/>
  <cols>
    <col min="1" max="1" width="19.28515625" style="33" bestFit="1" customWidth="1"/>
    <col min="2" max="2" width="39.7109375" style="33" bestFit="1" customWidth="1"/>
    <col min="3" max="3" width="11.28515625" style="33" bestFit="1" customWidth="1"/>
    <col min="4" max="4" width="9.28515625" style="33" bestFit="1" customWidth="1"/>
    <col min="5" max="5" width="9.7109375" style="33" customWidth="1"/>
    <col min="6" max="6" width="9.28515625" style="33" bestFit="1" customWidth="1"/>
    <col min="7" max="7" width="6.7109375" style="33" bestFit="1" customWidth="1"/>
    <col min="8" max="8" width="8" style="33" customWidth="1"/>
    <col min="9" max="9" width="5.7109375" style="33" bestFit="1" customWidth="1"/>
    <col min="10" max="10" width="5.5703125" style="33" bestFit="1" customWidth="1"/>
    <col min="11" max="11" width="10.5703125" style="33" customWidth="1"/>
    <col min="12" max="12" width="10.7109375" style="33" bestFit="1" customWidth="1"/>
    <col min="13" max="13" width="9.7109375" style="33" bestFit="1" customWidth="1"/>
    <col min="14" max="14" width="8.7109375" style="33" bestFit="1" customWidth="1"/>
    <col min="15" max="15" width="6.7109375" style="33" customWidth="1"/>
    <col min="16" max="16" width="12" style="33" bestFit="1" customWidth="1"/>
    <col min="17" max="17" width="19.28515625" style="33" bestFit="1" customWidth="1"/>
    <col min="18" max="19" width="6.7109375" style="33" customWidth="1"/>
    <col min="20" max="20" width="9" style="33" bestFit="1" customWidth="1"/>
    <col min="21" max="257" width="6.7109375" style="33" customWidth="1"/>
    <col min="258" max="16384" width="8.7109375" style="33"/>
  </cols>
  <sheetData>
    <row r="1" spans="1:14" s="37" customFormat="1" ht="12.75" customHeight="1" x14ac:dyDescent="0.25">
      <c r="A1" s="37" t="s">
        <v>304</v>
      </c>
      <c r="B1" s="37" t="s">
        <v>425</v>
      </c>
    </row>
    <row r="2" spans="1:14" s="37" customFormat="1" ht="51" x14ac:dyDescent="0.25">
      <c r="A2" s="37" t="s">
        <v>306</v>
      </c>
      <c r="B2" s="37" t="s">
        <v>307</v>
      </c>
      <c r="C2" s="37" t="s">
        <v>308</v>
      </c>
      <c r="D2" s="37" t="s">
        <v>309</v>
      </c>
      <c r="E2" s="37" t="s">
        <v>310</v>
      </c>
      <c r="F2" s="37" t="s">
        <v>311</v>
      </c>
      <c r="G2" s="37" t="s">
        <v>312</v>
      </c>
      <c r="H2" s="37" t="s">
        <v>313</v>
      </c>
      <c r="I2" s="37" t="s">
        <v>314</v>
      </c>
      <c r="J2" s="37" t="s">
        <v>315</v>
      </c>
      <c r="K2" s="37" t="s">
        <v>316</v>
      </c>
      <c r="L2" s="37" t="s">
        <v>317</v>
      </c>
      <c r="M2" s="37" t="s">
        <v>318</v>
      </c>
      <c r="N2" s="37" t="s">
        <v>319</v>
      </c>
    </row>
    <row r="3" spans="1:14" ht="12.75" customHeight="1" x14ac:dyDescent="0.25">
      <c r="A3" s="33" t="s">
        <v>320</v>
      </c>
    </row>
    <row r="4" spans="1:14" ht="12.75" customHeight="1" x14ac:dyDescent="0.25">
      <c r="A4" s="33" t="s">
        <v>321</v>
      </c>
    </row>
    <row r="5" spans="1:14" ht="12.75" customHeight="1" x14ac:dyDescent="0.25">
      <c r="A5" s="36">
        <v>101</v>
      </c>
      <c r="B5" s="33" t="s">
        <v>322</v>
      </c>
      <c r="C5" s="35">
        <v>13819</v>
      </c>
      <c r="D5" s="35">
        <v>1493.783377</v>
      </c>
      <c r="E5" s="35">
        <v>141.19997000000001</v>
      </c>
      <c r="F5" s="35">
        <v>649.79996899999969</v>
      </c>
      <c r="G5" s="35">
        <v>9.251006680602524</v>
      </c>
      <c r="H5" s="35">
        <v>10.000000000000002</v>
      </c>
      <c r="I5" s="35">
        <v>60.482759582615948</v>
      </c>
      <c r="J5" s="35">
        <v>84.520738546702802</v>
      </c>
      <c r="K5" s="35">
        <v>-0.74899331939747527</v>
      </c>
      <c r="L5" s="35">
        <v>14937.833770000001</v>
      </c>
      <c r="M5" s="35">
        <v>1118.8337700000002</v>
      </c>
      <c r="N5" s="35">
        <v>111.88337699999998</v>
      </c>
    </row>
    <row r="6" spans="1:14" ht="12.75" customHeight="1" x14ac:dyDescent="0.25">
      <c r="A6" s="36">
        <v>102</v>
      </c>
      <c r="B6" s="33" t="s">
        <v>347</v>
      </c>
      <c r="C6" s="35">
        <v>723</v>
      </c>
      <c r="D6" s="35">
        <v>118.23333500000001</v>
      </c>
      <c r="E6" s="35">
        <v>42.766665000000003</v>
      </c>
      <c r="F6" s="35">
        <v>5.1833330000000002</v>
      </c>
      <c r="G6" s="35">
        <v>6.1150266969970861</v>
      </c>
      <c r="H6" s="35">
        <v>5</v>
      </c>
      <c r="I6" s="35">
        <v>87.012335948274355</v>
      </c>
      <c r="J6" s="35">
        <v>89.813664596272972</v>
      </c>
      <c r="K6" s="35">
        <v>1.1150266969970857</v>
      </c>
      <c r="L6" s="35">
        <v>591.16667500000005</v>
      </c>
      <c r="M6" s="35">
        <v>-131.83332499999997</v>
      </c>
      <c r="N6" s="35">
        <v>-26.366664999999994</v>
      </c>
    </row>
    <row r="7" spans="1:14" ht="12.75" customHeight="1" x14ac:dyDescent="0.25">
      <c r="A7" s="36">
        <v>156</v>
      </c>
      <c r="B7" s="33" t="s">
        <v>348</v>
      </c>
      <c r="C7" s="35">
        <v>6134</v>
      </c>
      <c r="D7" s="35">
        <v>1002.300013</v>
      </c>
      <c r="E7" s="35">
        <v>39.566654</v>
      </c>
      <c r="F7" s="35">
        <v>246.71666400000001</v>
      </c>
      <c r="G7" s="35">
        <v>6.1199240950224354</v>
      </c>
      <c r="H7" s="35">
        <v>5.9999999999999991</v>
      </c>
      <c r="I7" s="35">
        <v>79.337774184922338</v>
      </c>
      <c r="J7" s="35">
        <v>98.125159937891496</v>
      </c>
      <c r="K7" s="35">
        <v>0.11992409502243503</v>
      </c>
      <c r="L7" s="35">
        <v>6013.8000779999993</v>
      </c>
      <c r="M7" s="35">
        <v>-120.19992200000006</v>
      </c>
      <c r="N7" s="35">
        <v>-20.033320333333343</v>
      </c>
    </row>
    <row r="8" spans="1:14" ht="12.75" customHeight="1" x14ac:dyDescent="0.25">
      <c r="A8" s="36">
        <v>103</v>
      </c>
      <c r="B8" s="33" t="s">
        <v>323</v>
      </c>
      <c r="C8" s="35">
        <v>430</v>
      </c>
      <c r="D8" s="35">
        <v>48.233338000000003</v>
      </c>
      <c r="E8" s="35">
        <v>14.83333</v>
      </c>
      <c r="F8" s="35">
        <v>64.183330999999995</v>
      </c>
      <c r="G8" s="35">
        <v>8.9149956820322078</v>
      </c>
      <c r="H8" s="35">
        <v>11</v>
      </c>
      <c r="I8" s="35">
        <v>30.719771629160551</v>
      </c>
      <c r="J8" s="35">
        <v>61.983469763947362</v>
      </c>
      <c r="K8" s="35">
        <v>-2.0850043179677926</v>
      </c>
      <c r="L8" s="35">
        <v>530.56671800000004</v>
      </c>
      <c r="M8" s="35">
        <v>100.56671799999999</v>
      </c>
      <c r="N8" s="35">
        <v>9.1424289090909081</v>
      </c>
    </row>
    <row r="9" spans="1:14" ht="12.75" customHeight="1" x14ac:dyDescent="0.25">
      <c r="A9" s="36">
        <v>104</v>
      </c>
      <c r="B9" s="33" t="s">
        <v>324</v>
      </c>
      <c r="C9" s="35">
        <v>14022</v>
      </c>
      <c r="D9" s="35">
        <v>2808.2833810000011</v>
      </c>
      <c r="E9" s="35">
        <v>225.79998099999997</v>
      </c>
      <c r="F9" s="35">
        <v>959.41662899999938</v>
      </c>
      <c r="G9" s="35">
        <v>4.9930858455626757</v>
      </c>
      <c r="H9" s="35">
        <v>4.9999999999999973</v>
      </c>
      <c r="I9" s="35">
        <v>70.224114343812957</v>
      </c>
      <c r="J9" s="35">
        <v>92.429892834302393</v>
      </c>
      <c r="K9" s="35">
        <v>-6.9141544373246691E-3</v>
      </c>
      <c r="L9" s="35">
        <v>14041.416904999998</v>
      </c>
      <c r="M9" s="35">
        <v>19.416905000000281</v>
      </c>
      <c r="N9" s="35">
        <v>3.8833810000000706</v>
      </c>
    </row>
    <row r="10" spans="1:14" ht="12.75" customHeight="1" x14ac:dyDescent="0.25">
      <c r="A10" s="36">
        <v>105</v>
      </c>
      <c r="B10" s="33" t="s">
        <v>349</v>
      </c>
      <c r="C10" s="35">
        <v>427</v>
      </c>
      <c r="D10" s="35">
        <v>39.283335000000001</v>
      </c>
      <c r="E10" s="35">
        <v>0</v>
      </c>
      <c r="F10" s="35">
        <v>26.399998999999998</v>
      </c>
      <c r="G10" s="35">
        <v>10.869749220630071</v>
      </c>
      <c r="H10" s="35">
        <v>10</v>
      </c>
      <c r="I10" s="35">
        <v>65.008880334850218</v>
      </c>
      <c r="J10" s="35">
        <v>108.69749220630071</v>
      </c>
      <c r="K10" s="35">
        <v>0.86974922063007165</v>
      </c>
      <c r="L10" s="35">
        <v>392.83335</v>
      </c>
      <c r="M10" s="35">
        <v>-34.166650000000011</v>
      </c>
      <c r="N10" s="35">
        <v>-3.416665000000001</v>
      </c>
    </row>
    <row r="11" spans="1:14" ht="12.75" customHeight="1" x14ac:dyDescent="0.25">
      <c r="A11" s="36">
        <v>106</v>
      </c>
      <c r="B11" s="33" t="s">
        <v>325</v>
      </c>
      <c r="C11" s="35">
        <v>874</v>
      </c>
      <c r="D11" s="35">
        <v>87.86666799999999</v>
      </c>
      <c r="E11" s="35">
        <v>1.05</v>
      </c>
      <c r="F11" s="35">
        <v>32.016665000000003</v>
      </c>
      <c r="G11" s="35">
        <v>9.9468890751610157</v>
      </c>
      <c r="H11" s="35">
        <v>11.000000000000002</v>
      </c>
      <c r="I11" s="35">
        <v>65.701112739980033</v>
      </c>
      <c r="J11" s="35">
        <v>89.358437784179515</v>
      </c>
      <c r="K11" s="35">
        <v>-1.0531109248389838</v>
      </c>
      <c r="L11" s="35">
        <v>966.53334799999993</v>
      </c>
      <c r="M11" s="35">
        <v>92.533347999999975</v>
      </c>
      <c r="N11" s="35">
        <v>8.4121225454545421</v>
      </c>
    </row>
    <row r="12" spans="1:14" ht="12.75" customHeight="1" x14ac:dyDescent="0.25">
      <c r="A12" s="36">
        <v>108</v>
      </c>
      <c r="B12" s="33" t="s">
        <v>350</v>
      </c>
      <c r="C12" s="35">
        <v>89</v>
      </c>
      <c r="D12" s="35">
        <v>19.066666000000001</v>
      </c>
      <c r="E12" s="35">
        <v>0</v>
      </c>
      <c r="F12" s="35">
        <v>0</v>
      </c>
      <c r="G12" s="35">
        <v>4.6678323310430887</v>
      </c>
      <c r="H12" s="35">
        <v>10</v>
      </c>
      <c r="I12" s="35">
        <v>46.678323310430891</v>
      </c>
      <c r="J12" s="35">
        <v>46.678323310430891</v>
      </c>
      <c r="K12" s="35">
        <v>-5.3321676689569104</v>
      </c>
      <c r="L12" s="35">
        <v>190.66666000000001</v>
      </c>
      <c r="M12" s="35">
        <v>101.66666000000001</v>
      </c>
      <c r="N12" s="35">
        <v>10.166666000000001</v>
      </c>
    </row>
    <row r="13" spans="1:14" ht="12.75" customHeight="1" x14ac:dyDescent="0.25">
      <c r="A13" s="36">
        <v>109</v>
      </c>
      <c r="B13" s="33" t="s">
        <v>326</v>
      </c>
      <c r="C13" s="35">
        <v>13072</v>
      </c>
      <c r="D13" s="35">
        <v>2678.0167140000012</v>
      </c>
      <c r="E13" s="35">
        <v>156.51664100000002</v>
      </c>
      <c r="F13" s="35">
        <v>1381.7333039999994</v>
      </c>
      <c r="G13" s="35">
        <v>4.8812242028449102</v>
      </c>
      <c r="H13" s="35">
        <v>4.9999999999999964</v>
      </c>
      <c r="I13" s="35">
        <v>62.007463271311941</v>
      </c>
      <c r="J13" s="35">
        <v>92.233876711604069</v>
      </c>
      <c r="K13" s="35">
        <v>-0.11877579715509</v>
      </c>
      <c r="L13" s="35">
        <v>13390.083569999995</v>
      </c>
      <c r="M13" s="35">
        <v>318.08357000000012</v>
      </c>
      <c r="N13" s="35">
        <v>63.616714000000037</v>
      </c>
    </row>
    <row r="14" spans="1:14" ht="12.75" customHeight="1" x14ac:dyDescent="0.25">
      <c r="A14" s="36">
        <v>110</v>
      </c>
      <c r="B14" s="33" t="s">
        <v>327</v>
      </c>
      <c r="C14" s="35">
        <v>22645.7</v>
      </c>
      <c r="D14" s="35">
        <v>2528.3833940000009</v>
      </c>
      <c r="E14" s="35">
        <v>644.69995999999981</v>
      </c>
      <c r="F14" s="35">
        <v>532.58329800000001</v>
      </c>
      <c r="G14" s="35">
        <v>8.9565926013197004</v>
      </c>
      <c r="H14" s="35">
        <v>9.9999999999999947</v>
      </c>
      <c r="I14" s="35">
        <v>61.111001411251628</v>
      </c>
      <c r="J14" s="35">
        <v>71.368122023812418</v>
      </c>
      <c r="K14" s="35">
        <v>-1.0434073986803003</v>
      </c>
      <c r="L14" s="35">
        <v>25283.833939999993</v>
      </c>
      <c r="M14" s="35">
        <v>2638.1339399999997</v>
      </c>
      <c r="N14" s="35">
        <v>263.81339400000002</v>
      </c>
    </row>
    <row r="15" spans="1:14" ht="12.75" customHeight="1" x14ac:dyDescent="0.25">
      <c r="A15" s="36">
        <v>112</v>
      </c>
      <c r="B15" s="33" t="s">
        <v>328</v>
      </c>
      <c r="C15" s="35">
        <v>16375</v>
      </c>
      <c r="D15" s="35">
        <v>3389.0499909999994</v>
      </c>
      <c r="E15" s="35">
        <v>142</v>
      </c>
      <c r="F15" s="35">
        <v>72.083332999999996</v>
      </c>
      <c r="G15" s="35">
        <v>4.8317375203923341</v>
      </c>
      <c r="H15" s="35">
        <v>4</v>
      </c>
      <c r="I15" s="35">
        <v>104.18015828048216</v>
      </c>
      <c r="J15" s="35">
        <v>104.16165189885574</v>
      </c>
      <c r="K15" s="35">
        <v>0.83173752039233417</v>
      </c>
      <c r="L15" s="35">
        <v>13556.199963999998</v>
      </c>
      <c r="M15" s="35">
        <v>-2818.8000360000005</v>
      </c>
      <c r="N15" s="35">
        <v>-704.70000900000014</v>
      </c>
    </row>
    <row r="16" spans="1:14" ht="12.75" customHeight="1" x14ac:dyDescent="0.25">
      <c r="A16" s="36">
        <v>114</v>
      </c>
      <c r="B16" s="33" t="s">
        <v>329</v>
      </c>
      <c r="C16" s="35">
        <v>4202</v>
      </c>
      <c r="D16" s="35">
        <v>485.05001199999998</v>
      </c>
      <c r="E16" s="35">
        <v>96.649991999999997</v>
      </c>
      <c r="F16" s="35">
        <v>77.883328000000006</v>
      </c>
      <c r="G16" s="35">
        <v>8.6630242161503137</v>
      </c>
      <c r="H16" s="35">
        <v>9</v>
      </c>
      <c r="I16" s="35">
        <v>70.785428654356735</v>
      </c>
      <c r="J16" s="35">
        <v>80.262830613439178</v>
      </c>
      <c r="K16" s="35">
        <v>-0.33697578384968663</v>
      </c>
      <c r="L16" s="35">
        <v>4365.450108</v>
      </c>
      <c r="M16" s="35">
        <v>163.45010800000017</v>
      </c>
      <c r="N16" s="35">
        <v>18.161123111111134</v>
      </c>
    </row>
    <row r="17" spans="1:14" ht="12.75" customHeight="1" x14ac:dyDescent="0.25">
      <c r="A17" s="36">
        <v>116</v>
      </c>
      <c r="B17" s="33" t="s">
        <v>330</v>
      </c>
      <c r="C17" s="35">
        <v>17746</v>
      </c>
      <c r="D17" s="35">
        <v>3489.0167220000017</v>
      </c>
      <c r="E17" s="35">
        <v>291.91663499999993</v>
      </c>
      <c r="F17" s="35">
        <v>722.23329699999954</v>
      </c>
      <c r="G17" s="35">
        <v>5.0862467606138324</v>
      </c>
      <c r="H17" s="35">
        <v>5.0000000000000009</v>
      </c>
      <c r="I17" s="35">
        <v>78.815648469224982</v>
      </c>
      <c r="J17" s="35">
        <v>93.87100128144364</v>
      </c>
      <c r="K17" s="35">
        <v>8.6246760613832407E-2</v>
      </c>
      <c r="L17" s="35">
        <v>17445.083610000009</v>
      </c>
      <c r="M17" s="35">
        <v>-300.91638999999981</v>
      </c>
      <c r="N17" s="35">
        <v>-60.18327799999993</v>
      </c>
    </row>
    <row r="18" spans="1:14" ht="12.75" customHeight="1" x14ac:dyDescent="0.25">
      <c r="A18" s="36">
        <v>117</v>
      </c>
      <c r="B18" s="33" t="s">
        <v>352</v>
      </c>
      <c r="C18" s="35">
        <v>291</v>
      </c>
      <c r="D18" s="35">
        <v>45.75</v>
      </c>
      <c r="E18" s="35">
        <v>0</v>
      </c>
      <c r="F18" s="35">
        <v>0</v>
      </c>
      <c r="G18" s="35">
        <v>6.360655737704918</v>
      </c>
      <c r="H18" s="35">
        <v>11</v>
      </c>
      <c r="I18" s="35">
        <v>57.82414307004472</v>
      </c>
      <c r="J18" s="35">
        <v>57.82414307004472</v>
      </c>
      <c r="K18" s="35">
        <v>-4.639344262295082</v>
      </c>
      <c r="L18" s="35">
        <v>503.25</v>
      </c>
      <c r="M18" s="35">
        <v>212.25</v>
      </c>
      <c r="N18" s="35">
        <v>19.295454545454547</v>
      </c>
    </row>
    <row r="19" spans="1:14" ht="12.75" customHeight="1" x14ac:dyDescent="0.25">
      <c r="A19" s="36">
        <v>119</v>
      </c>
      <c r="B19" s="33" t="s">
        <v>331</v>
      </c>
      <c r="C19" s="35">
        <v>20260</v>
      </c>
      <c r="D19" s="35">
        <v>3968.733388000001</v>
      </c>
      <c r="E19" s="35">
        <v>203.58329699999999</v>
      </c>
      <c r="F19" s="35">
        <v>1481.0166369999997</v>
      </c>
      <c r="G19" s="35">
        <v>5.1049032573613626</v>
      </c>
      <c r="H19" s="35">
        <v>4.9999999999999982</v>
      </c>
      <c r="I19" s="35">
        <v>71.607311464306932</v>
      </c>
      <c r="J19" s="35">
        <v>97.025233356656997</v>
      </c>
      <c r="K19" s="35">
        <v>0.10490325736136243</v>
      </c>
      <c r="L19" s="35">
        <v>19843.666939999996</v>
      </c>
      <c r="M19" s="35">
        <v>-416.33306000000005</v>
      </c>
      <c r="N19" s="35">
        <v>-83.266612000000009</v>
      </c>
    </row>
    <row r="20" spans="1:14" ht="12.75" customHeight="1" x14ac:dyDescent="0.25">
      <c r="A20" s="36">
        <v>122</v>
      </c>
      <c r="B20" s="33" t="s">
        <v>332</v>
      </c>
      <c r="C20" s="35">
        <v>2571</v>
      </c>
      <c r="D20" s="35">
        <v>720.64998399999968</v>
      </c>
      <c r="E20" s="35">
        <v>10.616666</v>
      </c>
      <c r="F20" s="35">
        <v>59.966665000000013</v>
      </c>
      <c r="G20" s="35">
        <v>3.5676126511924009</v>
      </c>
      <c r="H20" s="35">
        <v>8</v>
      </c>
      <c r="I20" s="35">
        <v>38.310444498914997</v>
      </c>
      <c r="J20" s="35">
        <v>38.016228416816254</v>
      </c>
      <c r="K20" s="35">
        <v>-4.4323873488075991</v>
      </c>
      <c r="L20" s="35">
        <v>5765.1998719999974</v>
      </c>
      <c r="M20" s="35">
        <v>3194.1998719999988</v>
      </c>
      <c r="N20" s="35">
        <v>399.27498399999985</v>
      </c>
    </row>
    <row r="21" spans="1:14" ht="12.75" customHeight="1" x14ac:dyDescent="0.25">
      <c r="A21" s="36">
        <v>159</v>
      </c>
      <c r="B21" s="33" t="s">
        <v>333</v>
      </c>
      <c r="C21" s="35">
        <v>28809</v>
      </c>
      <c r="D21" s="35">
        <v>5183.9667440000012</v>
      </c>
      <c r="E21" s="35">
        <v>735.84994199999983</v>
      </c>
      <c r="F21" s="35">
        <v>278.39998100000003</v>
      </c>
      <c r="G21" s="35">
        <v>5.5573273176074975</v>
      </c>
      <c r="H21" s="35">
        <v>4.9999999999999973</v>
      </c>
      <c r="I21" s="35">
        <v>92.958996265433399</v>
      </c>
      <c r="J21" s="35">
        <v>97.330716568070443</v>
      </c>
      <c r="K21" s="35">
        <v>0.55732731760749743</v>
      </c>
      <c r="L21" s="35">
        <v>25919.833719999995</v>
      </c>
      <c r="M21" s="35">
        <v>-2889.1662799999995</v>
      </c>
      <c r="N21" s="35">
        <v>-577.83325599999989</v>
      </c>
    </row>
    <row r="22" spans="1:14" ht="12.75" customHeight="1" x14ac:dyDescent="0.25">
      <c r="A22" s="36">
        <v>160</v>
      </c>
      <c r="B22" s="33" t="s">
        <v>334</v>
      </c>
      <c r="C22" s="35">
        <v>34528.68</v>
      </c>
      <c r="D22" s="35">
        <v>6367.2500849999997</v>
      </c>
      <c r="E22" s="35">
        <v>611.51658899999995</v>
      </c>
      <c r="F22" s="35">
        <v>921.83331799999985</v>
      </c>
      <c r="G22" s="35">
        <v>5.4228559486524395</v>
      </c>
      <c r="H22" s="35">
        <v>5</v>
      </c>
      <c r="I22" s="35">
        <v>87.407741272721211</v>
      </c>
      <c r="J22" s="35">
        <v>98.953530367018999</v>
      </c>
      <c r="K22" s="35">
        <v>0.42285594865243981</v>
      </c>
      <c r="L22" s="35">
        <v>31836.250424999998</v>
      </c>
      <c r="M22" s="35">
        <v>-2692.4295749999997</v>
      </c>
      <c r="N22" s="35">
        <v>-538.48591499999998</v>
      </c>
    </row>
    <row r="23" spans="1:14" ht="12.75" customHeight="1" x14ac:dyDescent="0.25">
      <c r="A23" s="36">
        <v>125</v>
      </c>
      <c r="B23" s="33" t="s">
        <v>335</v>
      </c>
      <c r="C23" s="35">
        <v>34492</v>
      </c>
      <c r="D23" s="35">
        <v>6489.283489999998</v>
      </c>
      <c r="E23" s="35">
        <v>735.49986799999965</v>
      </c>
      <c r="F23" s="35">
        <v>682.99996299999987</v>
      </c>
      <c r="G23" s="35">
        <v>5.315224716742958</v>
      </c>
      <c r="H23" s="35">
        <v>5.0000000000000009</v>
      </c>
      <c r="I23" s="35">
        <v>87.235571840727019</v>
      </c>
      <c r="J23" s="35">
        <v>95.482447821240044</v>
      </c>
      <c r="K23" s="35">
        <v>0.31522471674295843</v>
      </c>
      <c r="L23" s="35">
        <v>32446.417449999997</v>
      </c>
      <c r="M23" s="35">
        <v>-2045.5825500000005</v>
      </c>
      <c r="N23" s="35">
        <v>-409.11651000000001</v>
      </c>
    </row>
    <row r="24" spans="1:14" ht="12.75" customHeight="1" x14ac:dyDescent="0.25">
      <c r="A24" s="36">
        <v>131</v>
      </c>
      <c r="B24" s="33" t="s">
        <v>336</v>
      </c>
      <c r="C24" s="35">
        <v>11504</v>
      </c>
      <c r="D24" s="35">
        <v>1265.4500620000003</v>
      </c>
      <c r="E24" s="35">
        <v>366.3666199999999</v>
      </c>
      <c r="F24" s="35">
        <v>674.44997099999978</v>
      </c>
      <c r="G24" s="35">
        <v>9.0908368061702269</v>
      </c>
      <c r="H24" s="35">
        <v>11.999999999999998</v>
      </c>
      <c r="I24" s="35">
        <v>40.126178187716548</v>
      </c>
      <c r="J24" s="35">
        <v>56.710822782645501</v>
      </c>
      <c r="K24" s="35">
        <v>-2.9091631938297722</v>
      </c>
      <c r="L24" s="35">
        <v>15185.400744</v>
      </c>
      <c r="M24" s="35">
        <v>3681.4007440000009</v>
      </c>
      <c r="N24" s="35">
        <v>306.78339533333337</v>
      </c>
    </row>
    <row r="25" spans="1:14" ht="12.75" customHeight="1" x14ac:dyDescent="0.25">
      <c r="A25" s="36">
        <v>0</v>
      </c>
      <c r="B25" s="33" t="s">
        <v>337</v>
      </c>
      <c r="C25" s="35">
        <v>264.57</v>
      </c>
      <c r="D25" s="35">
        <v>389.51667800000013</v>
      </c>
      <c r="E25" s="35">
        <v>246.383332</v>
      </c>
      <c r="F25" s="35">
        <v>35073.649953000022</v>
      </c>
      <c r="G25" s="35">
        <v>0.67922637191930435</v>
      </c>
      <c r="H25" s="35">
        <v>11.964571678751067</v>
      </c>
      <c r="I25" s="35">
        <v>0</v>
      </c>
      <c r="J25" s="35">
        <v>0</v>
      </c>
      <c r="K25" s="35">
        <v>-19.320773628080698</v>
      </c>
      <c r="L25" s="35">
        <v>4660.4002139999993</v>
      </c>
      <c r="M25" s="35">
        <v>4395.8302139999996</v>
      </c>
      <c r="N25" s="35">
        <v>376.28817800000002</v>
      </c>
    </row>
    <row r="26" spans="1:14" ht="12.75" customHeight="1" x14ac:dyDescent="0.25">
      <c r="A26" s="36">
        <v>132</v>
      </c>
      <c r="B26" s="33" t="s">
        <v>338</v>
      </c>
      <c r="C26" s="35">
        <v>746</v>
      </c>
      <c r="D26" s="35">
        <v>128.19999999999999</v>
      </c>
      <c r="E26" s="35">
        <v>0</v>
      </c>
      <c r="F26" s="35">
        <v>55.983333000000002</v>
      </c>
      <c r="G26" s="35">
        <v>5.819032761310452</v>
      </c>
      <c r="H26" s="35">
        <v>5</v>
      </c>
      <c r="I26" s="35">
        <v>59.723102089807455</v>
      </c>
      <c r="J26" s="35">
        <v>54.602184087363497</v>
      </c>
      <c r="K26" s="35">
        <v>0.81903276131045233</v>
      </c>
      <c r="L26" s="35">
        <v>641</v>
      </c>
      <c r="M26" s="35">
        <v>-105</v>
      </c>
      <c r="N26" s="35">
        <v>-21</v>
      </c>
    </row>
    <row r="27" spans="1:14" ht="12.75" customHeight="1" x14ac:dyDescent="0.25">
      <c r="A27" s="36">
        <v>133</v>
      </c>
      <c r="B27" s="33" t="s">
        <v>354</v>
      </c>
      <c r="C27" s="35">
        <v>967</v>
      </c>
      <c r="D27" s="35">
        <v>183.98333500000001</v>
      </c>
      <c r="E27" s="35">
        <v>29.849998999999997</v>
      </c>
      <c r="F27" s="35">
        <v>19.083331999999999</v>
      </c>
      <c r="G27" s="35">
        <v>5.2559108138788755</v>
      </c>
      <c r="H27" s="35">
        <v>5</v>
      </c>
      <c r="I27" s="35">
        <v>83.033989504211775</v>
      </c>
      <c r="J27" s="35">
        <v>90.444270957305477</v>
      </c>
      <c r="K27" s="35">
        <v>0.25591081387887582</v>
      </c>
      <c r="L27" s="35">
        <v>919.91667499999994</v>
      </c>
      <c r="M27" s="35">
        <v>-47.083325000000038</v>
      </c>
      <c r="N27" s="35">
        <v>-9.4166650000000072</v>
      </c>
    </row>
    <row r="28" spans="1:14" ht="12.75" customHeight="1" x14ac:dyDescent="0.25">
      <c r="A28" s="36">
        <v>136</v>
      </c>
      <c r="B28" s="33" t="s">
        <v>339</v>
      </c>
      <c r="C28" s="35">
        <v>4838</v>
      </c>
      <c r="D28" s="35">
        <v>1104.9333239999996</v>
      </c>
      <c r="E28" s="35">
        <v>8.5166649999999997</v>
      </c>
      <c r="F28" s="35">
        <v>48.499998999999995</v>
      </c>
      <c r="G28" s="35">
        <v>4.3785447455651187</v>
      </c>
      <c r="H28" s="35">
        <v>4.9999999999999991</v>
      </c>
      <c r="I28" s="35">
        <v>81.604200679246532</v>
      </c>
      <c r="J28" s="35">
        <v>80.57838330087769</v>
      </c>
      <c r="K28" s="35">
        <v>-0.62145525443488114</v>
      </c>
      <c r="L28" s="35">
        <v>5524.6666199999981</v>
      </c>
      <c r="M28" s="35">
        <v>686.66661999999985</v>
      </c>
      <c r="N28" s="35">
        <v>137.333324</v>
      </c>
    </row>
    <row r="29" spans="1:14" ht="12.75" customHeight="1" x14ac:dyDescent="0.25">
      <c r="A29" s="36">
        <v>152</v>
      </c>
      <c r="B29" s="33" t="s">
        <v>340</v>
      </c>
      <c r="C29" s="35">
        <v>1381</v>
      </c>
      <c r="D29" s="35">
        <v>380.94999399999995</v>
      </c>
      <c r="E29" s="35">
        <v>0</v>
      </c>
      <c r="F29" s="35">
        <v>0</v>
      </c>
      <c r="G29" s="35">
        <v>3.6251477142692914</v>
      </c>
      <c r="H29" s="35">
        <v>6.0000000000000027</v>
      </c>
      <c r="I29" s="35">
        <v>60.419128571154843</v>
      </c>
      <c r="J29" s="35">
        <v>60.419128571154843</v>
      </c>
      <c r="K29" s="35">
        <v>-2.3748522857307086</v>
      </c>
      <c r="L29" s="35">
        <v>2285.6999640000004</v>
      </c>
      <c r="M29" s="35">
        <v>904.6999639999998</v>
      </c>
      <c r="N29" s="35">
        <v>150.78332733333332</v>
      </c>
    </row>
    <row r="30" spans="1:14" ht="12.75" customHeight="1" x14ac:dyDescent="0.25">
      <c r="A30" s="36">
        <v>138</v>
      </c>
      <c r="B30" s="33" t="s">
        <v>357</v>
      </c>
      <c r="C30" s="35">
        <v>3946</v>
      </c>
      <c r="D30" s="35">
        <v>882.20000200000004</v>
      </c>
      <c r="E30" s="35">
        <v>12.666664000000001</v>
      </c>
      <c r="F30" s="35">
        <v>430.78333100000003</v>
      </c>
      <c r="G30" s="35">
        <v>4.4729086273568148</v>
      </c>
      <c r="H30" s="35">
        <v>3.9999999999999996</v>
      </c>
      <c r="I30" s="35">
        <v>74.416324235845792</v>
      </c>
      <c r="J30" s="35">
        <v>110.23988684365636</v>
      </c>
      <c r="K30" s="35">
        <v>0.47290862735681516</v>
      </c>
      <c r="L30" s="35">
        <v>3528.8000079999997</v>
      </c>
      <c r="M30" s="35">
        <v>-417.1999919999999</v>
      </c>
      <c r="N30" s="35">
        <v>-104.29999799999997</v>
      </c>
    </row>
    <row r="31" spans="1:14" ht="12.75" customHeight="1" x14ac:dyDescent="0.25">
      <c r="A31" s="36">
        <v>139</v>
      </c>
      <c r="B31" s="33" t="s">
        <v>426</v>
      </c>
      <c r="C31" s="35">
        <v>1190</v>
      </c>
      <c r="D31" s="35">
        <v>132.650004</v>
      </c>
      <c r="E31" s="35">
        <v>17.199997</v>
      </c>
      <c r="F31" s="35">
        <v>129.933333</v>
      </c>
      <c r="G31" s="35">
        <v>8.9709759827824804</v>
      </c>
      <c r="H31" s="35">
        <v>12</v>
      </c>
      <c r="I31" s="35">
        <v>35.444093559435053</v>
      </c>
      <c r="J31" s="35">
        <v>66.17728795788706</v>
      </c>
      <c r="K31" s="35">
        <v>-3.0290240172175196</v>
      </c>
      <c r="L31" s="35">
        <v>1591.8000480000001</v>
      </c>
      <c r="M31" s="35">
        <v>401.80004799999995</v>
      </c>
      <c r="N31" s="35">
        <v>33.483337333333331</v>
      </c>
    </row>
    <row r="32" spans="1:14" ht="12.75" customHeight="1" x14ac:dyDescent="0.25">
      <c r="A32" s="36">
        <v>140</v>
      </c>
      <c r="B32" s="33" t="s">
        <v>341</v>
      </c>
      <c r="C32" s="35">
        <v>10132</v>
      </c>
      <c r="D32" s="35">
        <v>1931.6666810000002</v>
      </c>
      <c r="E32" s="35">
        <v>158.71664900000002</v>
      </c>
      <c r="F32" s="35">
        <v>223.16665599999996</v>
      </c>
      <c r="G32" s="35">
        <v>5.2452113502080957</v>
      </c>
      <c r="H32" s="35">
        <v>5.0000000000000009</v>
      </c>
      <c r="I32" s="35">
        <v>87.588338798053556</v>
      </c>
      <c r="J32" s="35">
        <v>96.939158044280816</v>
      </c>
      <c r="K32" s="35">
        <v>0.24521135020809537</v>
      </c>
      <c r="L32" s="35">
        <v>9658.3334050000012</v>
      </c>
      <c r="M32" s="35">
        <v>-473.66659499999986</v>
      </c>
      <c r="N32" s="35">
        <v>-94.733318999999995</v>
      </c>
    </row>
    <row r="33" spans="1:14" ht="12.75" customHeight="1" x14ac:dyDescent="0.25">
      <c r="A33" s="36">
        <v>142</v>
      </c>
      <c r="B33" s="33" t="s">
        <v>359</v>
      </c>
      <c r="C33" s="35">
        <v>743</v>
      </c>
      <c r="D33" s="35">
        <v>127.333336</v>
      </c>
      <c r="E33" s="35">
        <v>47.049997999999995</v>
      </c>
      <c r="F33" s="35">
        <v>19.649999000000001</v>
      </c>
      <c r="G33" s="35">
        <v>5.8350784118308185</v>
      </c>
      <c r="H33" s="35">
        <v>5</v>
      </c>
      <c r="I33" s="35">
        <v>76.584779379118331</v>
      </c>
      <c r="J33" s="35">
        <v>85.214565286382239</v>
      </c>
      <c r="K33" s="35">
        <v>0.83507841183081832</v>
      </c>
      <c r="L33" s="35">
        <v>636.66667999999993</v>
      </c>
      <c r="M33" s="35">
        <v>-106.33332000000001</v>
      </c>
      <c r="N33" s="35">
        <v>-21.266664000000006</v>
      </c>
    </row>
    <row r="34" spans="1:14" ht="12.75" customHeight="1" x14ac:dyDescent="0.25">
      <c r="A34" s="36">
        <v>144</v>
      </c>
      <c r="B34" s="33" t="s">
        <v>342</v>
      </c>
      <c r="C34" s="35">
        <v>1071</v>
      </c>
      <c r="D34" s="35">
        <v>184.03334300000003</v>
      </c>
      <c r="E34" s="35">
        <v>42.883325999999997</v>
      </c>
      <c r="F34" s="35">
        <v>52.416663000000007</v>
      </c>
      <c r="G34" s="35">
        <v>5.8195975932470017</v>
      </c>
      <c r="H34" s="35">
        <v>5.9999999999999991</v>
      </c>
      <c r="I34" s="35">
        <v>63.902148276382576</v>
      </c>
      <c r="J34" s="35">
        <v>78.663238265673641</v>
      </c>
      <c r="K34" s="35">
        <v>-0.18040240675299857</v>
      </c>
      <c r="L34" s="35">
        <v>1104.2000579999999</v>
      </c>
      <c r="M34" s="35">
        <v>33.200058000000041</v>
      </c>
      <c r="N34" s="35">
        <v>5.5333430000000075</v>
      </c>
    </row>
    <row r="35" spans="1:14" ht="12.75" customHeight="1" x14ac:dyDescent="0.25">
      <c r="A35" s="36">
        <v>143</v>
      </c>
      <c r="B35" s="33" t="s">
        <v>343</v>
      </c>
      <c r="C35" s="35">
        <v>666</v>
      </c>
      <c r="D35" s="35">
        <v>157.86666500000001</v>
      </c>
      <c r="E35" s="35">
        <v>0</v>
      </c>
      <c r="F35" s="35">
        <v>0</v>
      </c>
      <c r="G35" s="35">
        <v>4.2187500445391679</v>
      </c>
      <c r="H35" s="35">
        <v>8</v>
      </c>
      <c r="I35" s="35">
        <v>52.734375556739835</v>
      </c>
      <c r="J35" s="35">
        <v>52.734375556739835</v>
      </c>
      <c r="K35" s="35">
        <v>-3.7812499554608321</v>
      </c>
      <c r="L35" s="35">
        <v>1262.9333200000001</v>
      </c>
      <c r="M35" s="35">
        <v>596.93331999999998</v>
      </c>
      <c r="N35" s="35">
        <v>74.616664999999998</v>
      </c>
    </row>
    <row r="36" spans="1:14" ht="12.75" customHeight="1" x14ac:dyDescent="0.25">
      <c r="A36" s="36">
        <v>145</v>
      </c>
      <c r="B36" s="33" t="s">
        <v>344</v>
      </c>
      <c r="C36" s="35">
        <v>9955.66</v>
      </c>
      <c r="D36" s="35">
        <v>1212.7333329999997</v>
      </c>
      <c r="E36" s="35">
        <v>79.566658000000018</v>
      </c>
      <c r="F36" s="35">
        <v>135.03332800000001</v>
      </c>
      <c r="G36" s="35">
        <v>8.2092738189789678</v>
      </c>
      <c r="H36" s="35">
        <v>8</v>
      </c>
      <c r="I36" s="35">
        <v>87.187588451440092</v>
      </c>
      <c r="J36" s="35">
        <v>92.138629443045517</v>
      </c>
      <c r="K36" s="35">
        <v>0.20927381897896793</v>
      </c>
      <c r="L36" s="35">
        <v>9701.8666639999974</v>
      </c>
      <c r="M36" s="35">
        <v>-253.79333600000027</v>
      </c>
      <c r="N36" s="35">
        <v>-31.724167000000033</v>
      </c>
    </row>
    <row r="37" spans="1:14" ht="12.75" customHeight="1" x14ac:dyDescent="0.25">
      <c r="B37" s="33" t="s">
        <v>345</v>
      </c>
      <c r="C37" s="35">
        <v>278914.61</v>
      </c>
      <c r="D37" s="35">
        <v>49043.717394000007</v>
      </c>
      <c r="E37" s="35">
        <v>5103.2660979999982</v>
      </c>
      <c r="F37" s="35">
        <v>45057.099612000027</v>
      </c>
      <c r="G37" s="35">
        <v>5.6870609493015785</v>
      </c>
      <c r="H37" s="35">
        <v>5.8054688068533888</v>
      </c>
      <c r="I37" s="35">
        <v>49.685415337743031</v>
      </c>
      <c r="J37" s="35">
        <v>90.576302795276149</v>
      </c>
      <c r="K37" s="35">
        <v>-0.11840785755181059</v>
      </c>
      <c r="L37" s="35">
        <v>284721.771503</v>
      </c>
      <c r="M37" s="35">
        <v>5807.1615029999984</v>
      </c>
      <c r="N37" s="35">
        <v>-713.37182822222212</v>
      </c>
    </row>
    <row r="38" spans="1:14" ht="12.75" customHeight="1" x14ac:dyDescent="0.25">
      <c r="A38" s="33" t="s">
        <v>346</v>
      </c>
    </row>
    <row r="39" spans="1:14" ht="12.75" customHeight="1" x14ac:dyDescent="0.25">
      <c r="A39" s="36">
        <v>102</v>
      </c>
      <c r="B39" s="33" t="s">
        <v>347</v>
      </c>
      <c r="C39" s="35">
        <v>19877</v>
      </c>
      <c r="D39" s="35">
        <v>3110.333398000002</v>
      </c>
      <c r="E39" s="35">
        <v>391.16662399999996</v>
      </c>
      <c r="F39" s="35">
        <v>360.26663199999996</v>
      </c>
      <c r="G39" s="35">
        <v>6.3906332397617742</v>
      </c>
      <c r="H39" s="35">
        <v>8</v>
      </c>
      <c r="I39" s="35">
        <v>64.339076454203607</v>
      </c>
      <c r="J39" s="35">
        <v>70.958874322120479</v>
      </c>
      <c r="K39" s="35">
        <v>-1.6093667602382253</v>
      </c>
      <c r="L39" s="35">
        <v>24882.667184000016</v>
      </c>
      <c r="M39" s="35">
        <v>5005.6671840000008</v>
      </c>
      <c r="N39" s="35">
        <v>625.7083980000001</v>
      </c>
    </row>
    <row r="40" spans="1:14" ht="12.75" customHeight="1" x14ac:dyDescent="0.25">
      <c r="A40" s="36">
        <v>156</v>
      </c>
      <c r="B40" s="33" t="s">
        <v>348</v>
      </c>
      <c r="C40" s="35">
        <v>73839</v>
      </c>
      <c r="D40" s="35">
        <v>9646.3834369999931</v>
      </c>
      <c r="E40" s="35">
        <v>571.29994599999964</v>
      </c>
      <c r="F40" s="35">
        <v>614.49994799999956</v>
      </c>
      <c r="G40" s="35">
        <v>7.6545785767524679</v>
      </c>
      <c r="H40" s="35">
        <v>8</v>
      </c>
      <c r="I40" s="35">
        <v>85.207891317584526</v>
      </c>
      <c r="J40" s="35">
        <v>90.332364529483186</v>
      </c>
      <c r="K40" s="35">
        <v>-0.34542142324753172</v>
      </c>
      <c r="L40" s="35">
        <v>77171.067495999945</v>
      </c>
      <c r="M40" s="35">
        <v>3332.0674959999997</v>
      </c>
      <c r="N40" s="35">
        <v>416.50843699999996</v>
      </c>
    </row>
    <row r="41" spans="1:14" ht="12.75" customHeight="1" x14ac:dyDescent="0.25">
      <c r="A41" s="36">
        <v>103</v>
      </c>
      <c r="B41" s="33" t="s">
        <v>323</v>
      </c>
      <c r="C41" s="35">
        <v>6438</v>
      </c>
      <c r="D41" s="35">
        <v>675.95004600000004</v>
      </c>
      <c r="E41" s="35">
        <v>340.01664899999992</v>
      </c>
      <c r="F41" s="35">
        <v>236.09997100000004</v>
      </c>
      <c r="G41" s="35">
        <v>9.5243724563634391</v>
      </c>
      <c r="H41" s="35">
        <v>16</v>
      </c>
      <c r="I41" s="35">
        <v>32.136867063594529</v>
      </c>
      <c r="J41" s="35">
        <v>39.605136859333768</v>
      </c>
      <c r="K41" s="35">
        <v>-6.47562754363656</v>
      </c>
      <c r="L41" s="35">
        <v>10815.200736000001</v>
      </c>
      <c r="M41" s="35">
        <v>4377.200735999998</v>
      </c>
      <c r="N41" s="35">
        <v>273.57504599999987</v>
      </c>
    </row>
    <row r="42" spans="1:14" ht="12.75" customHeight="1" x14ac:dyDescent="0.25">
      <c r="A42" s="36">
        <v>104</v>
      </c>
      <c r="B42" s="33" t="s">
        <v>324</v>
      </c>
      <c r="C42" s="35">
        <v>290</v>
      </c>
      <c r="D42" s="35">
        <v>45.500001000000005</v>
      </c>
      <c r="E42" s="35">
        <v>1.0833329999999999</v>
      </c>
      <c r="F42" s="35">
        <v>3.333332</v>
      </c>
      <c r="G42" s="35">
        <v>6.373626233546676</v>
      </c>
      <c r="H42" s="35">
        <v>16</v>
      </c>
      <c r="I42" s="35">
        <v>36.310518014163847</v>
      </c>
      <c r="J42" s="35">
        <v>38.908765096117847</v>
      </c>
      <c r="K42" s="35">
        <v>-9.6263737664533249</v>
      </c>
      <c r="L42" s="35">
        <v>728.00001600000007</v>
      </c>
      <c r="M42" s="35">
        <v>438.00001600000002</v>
      </c>
      <c r="N42" s="35">
        <v>27.375001000000001</v>
      </c>
    </row>
    <row r="43" spans="1:14" ht="12.75" customHeight="1" x14ac:dyDescent="0.25">
      <c r="A43" s="36">
        <v>105</v>
      </c>
      <c r="B43" s="33" t="s">
        <v>349</v>
      </c>
      <c r="C43" s="35">
        <v>12382</v>
      </c>
      <c r="D43" s="35">
        <v>1170.9167170000003</v>
      </c>
      <c r="E43" s="35">
        <v>158.28330500000004</v>
      </c>
      <c r="F43" s="35">
        <v>334.31663299999991</v>
      </c>
      <c r="G43" s="35">
        <v>10.574620568851266</v>
      </c>
      <c r="H43" s="35">
        <v>16</v>
      </c>
      <c r="I43" s="35">
        <v>46.520423926864758</v>
      </c>
      <c r="J43" s="35">
        <v>58.221109478735791</v>
      </c>
      <c r="K43" s="35">
        <v>-5.4253794311487331</v>
      </c>
      <c r="L43" s="35">
        <v>18734.667472000005</v>
      </c>
      <c r="M43" s="35">
        <v>6352.6674720000019</v>
      </c>
      <c r="N43" s="35">
        <v>397.04171700000006</v>
      </c>
    </row>
    <row r="44" spans="1:14" ht="12.75" customHeight="1" x14ac:dyDescent="0.25">
      <c r="A44" s="36">
        <v>106</v>
      </c>
      <c r="B44" s="33" t="s">
        <v>325</v>
      </c>
      <c r="C44" s="35">
        <v>18638</v>
      </c>
      <c r="D44" s="35">
        <v>1592.0500420000005</v>
      </c>
      <c r="E44" s="35">
        <v>369.5499779999999</v>
      </c>
      <c r="F44" s="35">
        <v>300.11664399999995</v>
      </c>
      <c r="G44" s="35">
        <v>11.706918443710574</v>
      </c>
      <c r="H44" s="35">
        <v>16</v>
      </c>
      <c r="I44" s="35">
        <v>51.504019868688545</v>
      </c>
      <c r="J44" s="35">
        <v>59.383920683279747</v>
      </c>
      <c r="K44" s="35">
        <v>-4.293081556289426</v>
      </c>
      <c r="L44" s="35">
        <v>25472.800672000008</v>
      </c>
      <c r="M44" s="35">
        <v>6834.8006720000003</v>
      </c>
      <c r="N44" s="35">
        <v>427.17504200000002</v>
      </c>
    </row>
    <row r="45" spans="1:14" ht="12.75" customHeight="1" x14ac:dyDescent="0.25">
      <c r="A45" s="36">
        <v>108</v>
      </c>
      <c r="B45" s="33" t="s">
        <v>350</v>
      </c>
      <c r="C45" s="35">
        <v>12106</v>
      </c>
      <c r="D45" s="35">
        <v>1096.7333649999998</v>
      </c>
      <c r="E45" s="35">
        <v>113.51665499999999</v>
      </c>
      <c r="F45" s="35">
        <v>410.2499669999998</v>
      </c>
      <c r="G45" s="35">
        <v>11.038234439051648</v>
      </c>
      <c r="H45" s="35">
        <v>16</v>
      </c>
      <c r="I45" s="35">
        <v>46.690836536242458</v>
      </c>
      <c r="J45" s="35">
        <v>62.518073744795309</v>
      </c>
      <c r="K45" s="35">
        <v>-4.9617655609483515</v>
      </c>
      <c r="L45" s="35">
        <v>17547.733839999997</v>
      </c>
      <c r="M45" s="35">
        <v>5441.7338400000017</v>
      </c>
      <c r="N45" s="35">
        <v>340.10836500000011</v>
      </c>
    </row>
    <row r="46" spans="1:14" ht="12.75" customHeight="1" x14ac:dyDescent="0.25">
      <c r="A46" s="36">
        <v>111</v>
      </c>
      <c r="B46" s="33" t="s">
        <v>351</v>
      </c>
      <c r="C46" s="35">
        <v>43977</v>
      </c>
      <c r="D46" s="35">
        <v>6558.3001009999971</v>
      </c>
      <c r="E46" s="35">
        <v>792.68325699999957</v>
      </c>
      <c r="F46" s="35">
        <v>540.24994599999991</v>
      </c>
      <c r="G46" s="35">
        <v>6.7055485907536418</v>
      </c>
      <c r="H46" s="35">
        <v>8</v>
      </c>
      <c r="I46" s="35">
        <v>69.661164335536114</v>
      </c>
      <c r="J46" s="35">
        <v>74.780811386513719</v>
      </c>
      <c r="K46" s="35">
        <v>-1.2944514092463577</v>
      </c>
      <c r="L46" s="35">
        <v>52466.400807999977</v>
      </c>
      <c r="M46" s="35">
        <v>8489.4008080000058</v>
      </c>
      <c r="N46" s="35">
        <v>1061.1751010000007</v>
      </c>
    </row>
    <row r="47" spans="1:14" ht="12.75" customHeight="1" x14ac:dyDescent="0.25">
      <c r="A47" s="36">
        <v>112</v>
      </c>
      <c r="B47" s="33" t="s">
        <v>328</v>
      </c>
      <c r="C47" s="35">
        <v>1674</v>
      </c>
      <c r="D47" s="35">
        <v>237.41667000000001</v>
      </c>
      <c r="E47" s="35">
        <v>17.049997000000001</v>
      </c>
      <c r="F47" s="35">
        <v>14.583331000000001</v>
      </c>
      <c r="G47" s="35">
        <v>7.0508949519003865</v>
      </c>
      <c r="H47" s="35">
        <v>6</v>
      </c>
      <c r="I47" s="35">
        <v>103.69819813193234</v>
      </c>
      <c r="J47" s="35">
        <v>109.64107923809135</v>
      </c>
      <c r="K47" s="35">
        <v>1.0508949519003863</v>
      </c>
      <c r="L47" s="35">
        <v>1424.5000200000002</v>
      </c>
      <c r="M47" s="35">
        <v>-249.49997999999999</v>
      </c>
      <c r="N47" s="35">
        <v>-41.583329999999997</v>
      </c>
    </row>
    <row r="48" spans="1:14" ht="12.75" customHeight="1" x14ac:dyDescent="0.25">
      <c r="A48" s="36">
        <v>162</v>
      </c>
      <c r="B48" s="33" t="s">
        <v>376</v>
      </c>
      <c r="C48" s="35">
        <v>9640</v>
      </c>
      <c r="D48" s="35">
        <v>589.93334400000003</v>
      </c>
      <c r="E48" s="35">
        <v>55.549992999999994</v>
      </c>
      <c r="F48" s="35">
        <v>50.799997000000005</v>
      </c>
      <c r="G48" s="35">
        <v>16.340829176795943</v>
      </c>
      <c r="H48" s="35">
        <v>16</v>
      </c>
      <c r="I48" s="35">
        <v>86.530866183277027</v>
      </c>
      <c r="J48" s="35">
        <v>93.34090680020141</v>
      </c>
      <c r="K48" s="35">
        <v>0.34082917679594404</v>
      </c>
      <c r="L48" s="35">
        <v>9438.9335040000005</v>
      </c>
      <c r="M48" s="35">
        <v>-201.06649599999974</v>
      </c>
      <c r="N48" s="35">
        <v>-12.566655999999988</v>
      </c>
    </row>
    <row r="49" spans="1:14" ht="12.75" customHeight="1" x14ac:dyDescent="0.25">
      <c r="A49" s="36">
        <v>114</v>
      </c>
      <c r="B49" s="33" t="s">
        <v>329</v>
      </c>
      <c r="C49" s="35">
        <v>13062</v>
      </c>
      <c r="D49" s="35">
        <v>1238.9167129999998</v>
      </c>
      <c r="E49" s="35">
        <v>236.083313</v>
      </c>
      <c r="F49" s="35">
        <v>402.86663499999986</v>
      </c>
      <c r="G49" s="35">
        <v>10.543081599384317</v>
      </c>
      <c r="H49" s="35">
        <v>16</v>
      </c>
      <c r="I49" s="35">
        <v>43.473533928402816</v>
      </c>
      <c r="J49" s="35">
        <v>55.347456651502455</v>
      </c>
      <c r="K49" s="35">
        <v>-5.4569184006156819</v>
      </c>
      <c r="L49" s="35">
        <v>19822.667407999998</v>
      </c>
      <c r="M49" s="35">
        <v>6760.6674080000012</v>
      </c>
      <c r="N49" s="35">
        <v>422.54171300000002</v>
      </c>
    </row>
    <row r="50" spans="1:14" ht="12.75" customHeight="1" x14ac:dyDescent="0.25">
      <c r="A50" s="36">
        <v>116</v>
      </c>
      <c r="B50" s="33" t="s">
        <v>330</v>
      </c>
      <c r="C50" s="35">
        <v>1151</v>
      </c>
      <c r="D50" s="35">
        <v>151.75000299999999</v>
      </c>
      <c r="E50" s="35">
        <v>25.333331999999999</v>
      </c>
      <c r="F50" s="35">
        <v>16.216664000000002</v>
      </c>
      <c r="G50" s="35">
        <v>7.5848433426390116</v>
      </c>
      <c r="H50" s="35">
        <v>8</v>
      </c>
      <c r="I50" s="35">
        <v>74.430936753393368</v>
      </c>
      <c r="J50" s="35">
        <v>81.247058058851238</v>
      </c>
      <c r="K50" s="35">
        <v>-0.41515665736098867</v>
      </c>
      <c r="L50" s="35">
        <v>1214.0000239999999</v>
      </c>
      <c r="M50" s="35">
        <v>63.000024000000046</v>
      </c>
      <c r="N50" s="35">
        <v>7.8750030000000057</v>
      </c>
    </row>
    <row r="51" spans="1:14" ht="12.75" customHeight="1" x14ac:dyDescent="0.25">
      <c r="A51" s="36">
        <v>117</v>
      </c>
      <c r="B51" s="33" t="s">
        <v>352</v>
      </c>
      <c r="C51" s="35">
        <v>18733</v>
      </c>
      <c r="D51" s="35">
        <v>2119.7833990000013</v>
      </c>
      <c r="E51" s="35">
        <v>312.44996199999991</v>
      </c>
      <c r="F51" s="35">
        <v>496.79995799999983</v>
      </c>
      <c r="G51" s="35">
        <v>8.8372236563590487</v>
      </c>
      <c r="H51" s="35">
        <v>10.999999999999991</v>
      </c>
      <c r="I51" s="35">
        <v>58.142049424737195</v>
      </c>
      <c r="J51" s="35">
        <v>70.017952524909845</v>
      </c>
      <c r="K51" s="35">
        <v>-2.1627763436409522</v>
      </c>
      <c r="L51" s="35">
        <v>23317.617388999992</v>
      </c>
      <c r="M51" s="35">
        <v>4584.6173890000027</v>
      </c>
      <c r="N51" s="35">
        <v>416.78339900000009</v>
      </c>
    </row>
    <row r="52" spans="1:14" ht="12.75" customHeight="1" x14ac:dyDescent="0.25">
      <c r="A52" s="36">
        <v>119</v>
      </c>
      <c r="B52" s="33" t="s">
        <v>331</v>
      </c>
      <c r="C52" s="35">
        <v>408</v>
      </c>
      <c r="D52" s="35">
        <v>103.133335</v>
      </c>
      <c r="E52" s="35">
        <v>3.983333</v>
      </c>
      <c r="F52" s="35">
        <v>10.349999</v>
      </c>
      <c r="G52" s="35">
        <v>3.9560438921130587</v>
      </c>
      <c r="H52" s="35">
        <v>8</v>
      </c>
      <c r="I52" s="35">
        <v>43.416571953982491</v>
      </c>
      <c r="J52" s="35">
        <v>47.611637807852659</v>
      </c>
      <c r="K52" s="35">
        <v>-4.0439561078869408</v>
      </c>
      <c r="L52" s="35">
        <v>825.06668000000002</v>
      </c>
      <c r="M52" s="35">
        <v>417.06668000000008</v>
      </c>
      <c r="N52" s="35">
        <v>52.13333500000001</v>
      </c>
    </row>
    <row r="53" spans="1:14" ht="12.75" customHeight="1" x14ac:dyDescent="0.25">
      <c r="A53" s="36">
        <v>122</v>
      </c>
      <c r="B53" s="33" t="s">
        <v>332</v>
      </c>
      <c r="C53" s="35">
        <v>143</v>
      </c>
      <c r="D53" s="35">
        <v>28.366669999999999</v>
      </c>
      <c r="E53" s="35">
        <v>15.949998000000001</v>
      </c>
      <c r="F53" s="35">
        <v>14.966664000000002</v>
      </c>
      <c r="G53" s="35">
        <v>5.0411274922294371</v>
      </c>
      <c r="H53" s="35">
        <v>6</v>
      </c>
      <c r="I53" s="35">
        <v>40.202418671968928</v>
      </c>
      <c r="J53" s="35">
        <v>53.779614779101465</v>
      </c>
      <c r="K53" s="35">
        <v>-0.95887250777056299</v>
      </c>
      <c r="L53" s="35">
        <v>170.20001999999999</v>
      </c>
      <c r="M53" s="35">
        <v>27.200020000000013</v>
      </c>
      <c r="N53" s="35">
        <v>4.5333366666666688</v>
      </c>
    </row>
    <row r="54" spans="1:14" ht="12.75" customHeight="1" x14ac:dyDescent="0.25">
      <c r="A54" s="36">
        <v>161</v>
      </c>
      <c r="B54" s="33" t="s">
        <v>427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</row>
    <row r="55" spans="1:14" ht="12.75" customHeight="1" x14ac:dyDescent="0.25">
      <c r="A55" s="36">
        <v>125</v>
      </c>
      <c r="B55" s="33" t="s">
        <v>335</v>
      </c>
      <c r="C55" s="35">
        <v>2364</v>
      </c>
      <c r="D55" s="35">
        <v>374.61667299999999</v>
      </c>
      <c r="E55" s="35">
        <v>25.333330999999998</v>
      </c>
      <c r="F55" s="35">
        <v>141.63332800000001</v>
      </c>
      <c r="G55" s="35">
        <v>6.3104505762347642</v>
      </c>
      <c r="H55" s="35">
        <v>8</v>
      </c>
      <c r="I55" s="35">
        <v>54.562240478996145</v>
      </c>
      <c r="J55" s="35">
        <v>73.884234790506483</v>
      </c>
      <c r="K55" s="35">
        <v>-1.689549423765236</v>
      </c>
      <c r="L55" s="35">
        <v>2996.9333839999999</v>
      </c>
      <c r="M55" s="35">
        <v>632.93338400000016</v>
      </c>
      <c r="N55" s="35">
        <v>79.11667300000002</v>
      </c>
    </row>
    <row r="56" spans="1:14" ht="12.75" customHeight="1" x14ac:dyDescent="0.25">
      <c r="A56" s="36">
        <v>128</v>
      </c>
      <c r="B56" s="33" t="s">
        <v>353</v>
      </c>
      <c r="C56" s="35">
        <v>11660</v>
      </c>
      <c r="D56" s="35">
        <v>1201.6833680000004</v>
      </c>
      <c r="E56" s="35">
        <v>201.316643</v>
      </c>
      <c r="F56" s="35">
        <v>272.66663899999998</v>
      </c>
      <c r="G56" s="35">
        <v>9.7030551562065028</v>
      </c>
      <c r="H56" s="35">
        <v>16</v>
      </c>
      <c r="I56" s="35">
        <v>43.490153605432226</v>
      </c>
      <c r="J56" s="35">
        <v>51.942266164387085</v>
      </c>
      <c r="K56" s="35">
        <v>-6.2969448437934981</v>
      </c>
      <c r="L56" s="35">
        <v>19226.933888000007</v>
      </c>
      <c r="M56" s="35">
        <v>7566.9338879999996</v>
      </c>
      <c r="N56" s="35">
        <v>472.9333679999998</v>
      </c>
    </row>
    <row r="57" spans="1:14" ht="12.75" customHeight="1" x14ac:dyDescent="0.25">
      <c r="A57" s="36">
        <v>131</v>
      </c>
      <c r="B57" s="33" t="s">
        <v>336</v>
      </c>
      <c r="C57" s="35">
        <v>202</v>
      </c>
      <c r="D57" s="35">
        <v>39.933332999999998</v>
      </c>
      <c r="E57" s="35">
        <v>3.2</v>
      </c>
      <c r="F57" s="35">
        <v>8.9333329999999993</v>
      </c>
      <c r="G57" s="35">
        <v>5.0584307600870684</v>
      </c>
      <c r="H57" s="35">
        <v>8</v>
      </c>
      <c r="I57" s="35">
        <v>48.495519186882454</v>
      </c>
      <c r="J57" s="35">
        <v>58.539413126270574</v>
      </c>
      <c r="K57" s="35">
        <v>-2.9415692399129316</v>
      </c>
      <c r="L57" s="35">
        <v>319.46666399999998</v>
      </c>
      <c r="M57" s="35">
        <v>117.46666399999998</v>
      </c>
      <c r="N57" s="35">
        <v>14.683332999999998</v>
      </c>
    </row>
    <row r="58" spans="1:14" ht="12.75" customHeight="1" x14ac:dyDescent="0.25">
      <c r="A58" s="36">
        <v>0</v>
      </c>
      <c r="B58" s="33" t="s">
        <v>337</v>
      </c>
      <c r="C58" s="35">
        <v>48</v>
      </c>
      <c r="D58" s="35">
        <v>562.76668800000004</v>
      </c>
      <c r="E58" s="35">
        <v>69.099997000000002</v>
      </c>
      <c r="F58" s="35">
        <v>35002.699976000004</v>
      </c>
      <c r="G58" s="35">
        <v>8.529289494832358E-2</v>
      </c>
      <c r="H58" s="35">
        <v>9.9520227465915667</v>
      </c>
      <c r="I58" s="35">
        <v>1.347006698766267E-2</v>
      </c>
      <c r="J58" s="35">
        <v>0.75965391338845167</v>
      </c>
      <c r="K58" s="35">
        <v>-9.9147071050516757</v>
      </c>
      <c r="L58" s="35">
        <v>5600.6668799999998</v>
      </c>
      <c r="M58" s="35">
        <v>5552.6668799999998</v>
      </c>
      <c r="N58" s="35">
        <v>557.96668800000009</v>
      </c>
    </row>
    <row r="59" spans="1:14" ht="12.75" customHeight="1" x14ac:dyDescent="0.25">
      <c r="A59" s="36">
        <v>132</v>
      </c>
      <c r="B59" s="33" t="s">
        <v>338</v>
      </c>
      <c r="C59" s="35">
        <v>12740</v>
      </c>
      <c r="D59" s="35">
        <v>3406.6833880000008</v>
      </c>
      <c r="E59" s="35">
        <v>326.93330299999997</v>
      </c>
      <c r="F59" s="35">
        <v>469.91662599999989</v>
      </c>
      <c r="G59" s="35">
        <v>3.7397076713605055</v>
      </c>
      <c r="H59" s="35">
        <v>4.9999999999999982</v>
      </c>
      <c r="I59" s="35">
        <v>60.615672764988851</v>
      </c>
      <c r="J59" s="35">
        <v>68.244820260795251</v>
      </c>
      <c r="K59" s="35">
        <v>-1.2602923286394947</v>
      </c>
      <c r="L59" s="35">
        <v>17033.416939999999</v>
      </c>
      <c r="M59" s="35">
        <v>4293.4169399999992</v>
      </c>
      <c r="N59" s="35">
        <v>858.68338800000026</v>
      </c>
    </row>
    <row r="60" spans="1:14" ht="12.75" customHeight="1" x14ac:dyDescent="0.25">
      <c r="A60" s="36">
        <v>133</v>
      </c>
      <c r="B60" s="33" t="s">
        <v>354</v>
      </c>
      <c r="C60" s="35">
        <v>30791</v>
      </c>
      <c r="D60" s="35">
        <v>4650.8000960000036</v>
      </c>
      <c r="E60" s="35">
        <v>595.11660599999948</v>
      </c>
      <c r="F60" s="35">
        <v>569.73326899999972</v>
      </c>
      <c r="G60" s="35">
        <v>6.620581268690156</v>
      </c>
      <c r="H60" s="35">
        <v>8</v>
      </c>
      <c r="I60" s="35">
        <v>66.181338615504444</v>
      </c>
      <c r="J60" s="35">
        <v>73.368969021803537</v>
      </c>
      <c r="K60" s="35">
        <v>-1.3794187313098438</v>
      </c>
      <c r="L60" s="35">
        <v>37206.400768000029</v>
      </c>
      <c r="M60" s="35">
        <v>6415.4007680000032</v>
      </c>
      <c r="N60" s="35">
        <v>801.92509600000039</v>
      </c>
    </row>
    <row r="61" spans="1:14" ht="12.75" customHeight="1" x14ac:dyDescent="0.25">
      <c r="A61" s="36">
        <v>134</v>
      </c>
      <c r="B61" s="33" t="s">
        <v>355</v>
      </c>
      <c r="C61" s="35">
        <v>8512</v>
      </c>
      <c r="D61" s="35">
        <v>1162.4833740000008</v>
      </c>
      <c r="E61" s="35">
        <v>114.39998</v>
      </c>
      <c r="F61" s="35">
        <v>316.06663399999996</v>
      </c>
      <c r="G61" s="35">
        <v>7.3222552600567292</v>
      </c>
      <c r="H61" s="35">
        <v>16</v>
      </c>
      <c r="I61" s="35">
        <v>33.397156471179812</v>
      </c>
      <c r="J61" s="35">
        <v>41.663946697514895</v>
      </c>
      <c r="K61" s="35">
        <v>-8.6777447399432717</v>
      </c>
      <c r="L61" s="35">
        <v>18599.733984000013</v>
      </c>
      <c r="M61" s="35">
        <v>10087.733984000002</v>
      </c>
      <c r="N61" s="35">
        <v>630.48337400000014</v>
      </c>
    </row>
    <row r="62" spans="1:14" ht="12.75" customHeight="1" x14ac:dyDescent="0.25">
      <c r="A62" s="36">
        <v>136</v>
      </c>
      <c r="B62" s="33" t="s">
        <v>339</v>
      </c>
      <c r="C62" s="35">
        <v>401</v>
      </c>
      <c r="D62" s="35">
        <v>79.216668000000013</v>
      </c>
      <c r="E62" s="35">
        <v>5.2333320000000008</v>
      </c>
      <c r="F62" s="35">
        <v>20.599998999999997</v>
      </c>
      <c r="G62" s="35">
        <v>5.062065978336781</v>
      </c>
      <c r="H62" s="35">
        <v>5.9999999999999973</v>
      </c>
      <c r="I62" s="35">
        <v>63.62049878109314</v>
      </c>
      <c r="J62" s="35">
        <v>79.139530294059597</v>
      </c>
      <c r="K62" s="35">
        <v>-0.93793402166321926</v>
      </c>
      <c r="L62" s="35">
        <v>475.30000799999993</v>
      </c>
      <c r="M62" s="35">
        <v>74.300007999999977</v>
      </c>
      <c r="N62" s="35">
        <v>12.383334666666663</v>
      </c>
    </row>
    <row r="63" spans="1:14" ht="12.75" customHeight="1" x14ac:dyDescent="0.25">
      <c r="A63" s="36">
        <v>152</v>
      </c>
      <c r="B63" s="33" t="s">
        <v>340</v>
      </c>
      <c r="C63" s="35">
        <v>275</v>
      </c>
      <c r="D63" s="35">
        <v>46.216669999999993</v>
      </c>
      <c r="E63" s="35">
        <v>10.283333000000001</v>
      </c>
      <c r="F63" s="35">
        <v>29.199997000000003</v>
      </c>
      <c r="G63" s="35">
        <v>5.9502339740184667</v>
      </c>
      <c r="H63" s="35">
        <v>6.0000000000000009</v>
      </c>
      <c r="I63" s="35">
        <v>53.481135744846362</v>
      </c>
      <c r="J63" s="35">
        <v>81.120939645495838</v>
      </c>
      <c r="K63" s="35">
        <v>-4.9766025981533631E-2</v>
      </c>
      <c r="L63" s="35">
        <v>277.30002000000002</v>
      </c>
      <c r="M63" s="35">
        <v>2.3000200000000222</v>
      </c>
      <c r="N63" s="35">
        <v>0.38333666666667027</v>
      </c>
    </row>
    <row r="64" spans="1:14" ht="12.75" customHeight="1" x14ac:dyDescent="0.25">
      <c r="A64" s="36">
        <v>137</v>
      </c>
      <c r="B64" s="33" t="s">
        <v>356</v>
      </c>
      <c r="C64" s="35">
        <v>15771</v>
      </c>
      <c r="D64" s="35">
        <v>1475.3500540000005</v>
      </c>
      <c r="E64" s="35">
        <v>261.99997299999995</v>
      </c>
      <c r="F64" s="35">
        <v>389.11662400000006</v>
      </c>
      <c r="G64" s="35">
        <v>10.689666467453828</v>
      </c>
      <c r="H64" s="35">
        <v>16</v>
      </c>
      <c r="I64" s="35">
        <v>46.353301592407639</v>
      </c>
      <c r="J64" s="35">
        <v>56.735112941060827</v>
      </c>
      <c r="K64" s="35">
        <v>-5.3103335325461716</v>
      </c>
      <c r="L64" s="35">
        <v>23605.600864000007</v>
      </c>
      <c r="M64" s="35">
        <v>7834.6008640000036</v>
      </c>
      <c r="N64" s="35">
        <v>489.66255400000023</v>
      </c>
    </row>
    <row r="65" spans="1:14" ht="12.75" customHeight="1" x14ac:dyDescent="0.25">
      <c r="A65" s="36">
        <v>138</v>
      </c>
      <c r="B65" s="33" t="s">
        <v>357</v>
      </c>
      <c r="C65" s="35">
        <v>28748</v>
      </c>
      <c r="D65" s="35">
        <v>4037.0500540000021</v>
      </c>
      <c r="E65" s="35">
        <v>285.29996599999993</v>
      </c>
      <c r="F65" s="35">
        <v>1061.9833039999994</v>
      </c>
      <c r="G65" s="35">
        <v>7.1210412592025758</v>
      </c>
      <c r="H65" s="35">
        <v>8</v>
      </c>
      <c r="I65" s="35">
        <v>66.739924587922729</v>
      </c>
      <c r="J65" s="35">
        <v>83.137644646372053</v>
      </c>
      <c r="K65" s="35">
        <v>-0.87895874079742387</v>
      </c>
      <c r="L65" s="35">
        <v>32296.400432000017</v>
      </c>
      <c r="M65" s="35">
        <v>3548.4004320000008</v>
      </c>
      <c r="N65" s="35">
        <v>443.5500540000001</v>
      </c>
    </row>
    <row r="66" spans="1:14" ht="12.75" customHeight="1" x14ac:dyDescent="0.25">
      <c r="A66" s="36">
        <v>140</v>
      </c>
      <c r="B66" s="33" t="s">
        <v>341</v>
      </c>
      <c r="C66" s="35">
        <v>3506.93</v>
      </c>
      <c r="D66" s="35">
        <v>519.56667700000003</v>
      </c>
      <c r="E66" s="35">
        <v>39.466660000000005</v>
      </c>
      <c r="F66" s="35">
        <v>41.899992999999995</v>
      </c>
      <c r="G66" s="35">
        <v>6.7497207870396183</v>
      </c>
      <c r="H66" s="35">
        <v>8</v>
      </c>
      <c r="I66" s="35">
        <v>72.947568077144268</v>
      </c>
      <c r="J66" s="35">
        <v>78.415046292668606</v>
      </c>
      <c r="K66" s="35">
        <v>-1.2502792129603812</v>
      </c>
      <c r="L66" s="35">
        <v>4156.5334160000002</v>
      </c>
      <c r="M66" s="35">
        <v>649.60341600000015</v>
      </c>
      <c r="N66" s="35">
        <v>81.200427000000019</v>
      </c>
    </row>
    <row r="67" spans="1:14" ht="12.75" customHeight="1" x14ac:dyDescent="0.25">
      <c r="A67" s="36">
        <v>141</v>
      </c>
      <c r="B67" s="33" t="s">
        <v>358</v>
      </c>
      <c r="C67" s="35">
        <v>22146</v>
      </c>
      <c r="D67" s="35">
        <v>2051.0833730000008</v>
      </c>
      <c r="E67" s="35">
        <v>345.26664199999999</v>
      </c>
      <c r="F67" s="35">
        <v>273.43329799999998</v>
      </c>
      <c r="G67" s="35">
        <v>10.797220771971023</v>
      </c>
      <c r="H67" s="35">
        <v>16</v>
      </c>
      <c r="I67" s="35">
        <v>51.844095109152413</v>
      </c>
      <c r="J67" s="35">
        <v>57.759717542764712</v>
      </c>
      <c r="K67" s="35">
        <v>-5.2027792280289757</v>
      </c>
      <c r="L67" s="35">
        <v>32817.333968000014</v>
      </c>
      <c r="M67" s="35">
        <v>10671.333968000003</v>
      </c>
      <c r="N67" s="35">
        <v>666.95837300000017</v>
      </c>
    </row>
    <row r="68" spans="1:14" ht="12.75" customHeight="1" x14ac:dyDescent="0.25">
      <c r="A68" s="36">
        <v>142</v>
      </c>
      <c r="B68" s="33" t="s">
        <v>359</v>
      </c>
      <c r="C68" s="35">
        <v>25020</v>
      </c>
      <c r="D68" s="35">
        <v>4253.9000840000035</v>
      </c>
      <c r="E68" s="35">
        <v>544.69995299999994</v>
      </c>
      <c r="F68" s="35">
        <v>1032.3166029999991</v>
      </c>
      <c r="G68" s="35">
        <v>5.8816614179788953</v>
      </c>
      <c r="H68" s="35">
        <v>8</v>
      </c>
      <c r="I68" s="35">
        <v>53.636506798011624</v>
      </c>
      <c r="J68" s="35">
        <v>65.175258948133759</v>
      </c>
      <c r="K68" s="35">
        <v>-2.1183385820211047</v>
      </c>
      <c r="L68" s="35">
        <v>34031.200672000028</v>
      </c>
      <c r="M68" s="35">
        <v>9011.2006720000063</v>
      </c>
      <c r="N68" s="35">
        <v>1126.4000840000008</v>
      </c>
    </row>
    <row r="69" spans="1:14" ht="12.75" customHeight="1" x14ac:dyDescent="0.25">
      <c r="A69" s="36">
        <v>144</v>
      </c>
      <c r="B69" s="33" t="s">
        <v>342</v>
      </c>
      <c r="C69" s="35">
        <v>19019</v>
      </c>
      <c r="D69" s="35">
        <v>2593.6000440000016</v>
      </c>
      <c r="E69" s="35">
        <v>254.68329999999995</v>
      </c>
      <c r="F69" s="35">
        <v>328.78330799999998</v>
      </c>
      <c r="G69" s="35">
        <v>7.3330504616539827</v>
      </c>
      <c r="H69" s="35">
        <v>8</v>
      </c>
      <c r="I69" s="35">
        <v>74.829245351318491</v>
      </c>
      <c r="J69" s="35">
        <v>83.466941763642183</v>
      </c>
      <c r="K69" s="35">
        <v>-0.66694953834601733</v>
      </c>
      <c r="L69" s="35">
        <v>20748.800352000013</v>
      </c>
      <c r="M69" s="35">
        <v>1729.8003520000011</v>
      </c>
      <c r="N69" s="35">
        <v>216.22504400000008</v>
      </c>
    </row>
    <row r="70" spans="1:14" ht="12.75" customHeight="1" x14ac:dyDescent="0.25">
      <c r="A70" s="36">
        <v>143</v>
      </c>
      <c r="B70" s="33" t="s">
        <v>343</v>
      </c>
      <c r="C70" s="35">
        <v>6155</v>
      </c>
      <c r="D70" s="35">
        <v>863.31671300000005</v>
      </c>
      <c r="E70" s="35">
        <v>222.73332000000002</v>
      </c>
      <c r="F70" s="35">
        <v>481.53330399999993</v>
      </c>
      <c r="G70" s="35">
        <v>7.1294808814850317</v>
      </c>
      <c r="H70" s="35">
        <v>8.0000000000000018</v>
      </c>
      <c r="I70" s="35">
        <v>49.190153861986971</v>
      </c>
      <c r="J70" s="35">
        <v>71.070618128187732</v>
      </c>
      <c r="K70" s="35">
        <v>-0.8705191185149681</v>
      </c>
      <c r="L70" s="35">
        <v>6906.5337040000004</v>
      </c>
      <c r="M70" s="35">
        <v>751.53370399999994</v>
      </c>
      <c r="N70" s="35">
        <v>93.941712999999993</v>
      </c>
    </row>
    <row r="71" spans="1:14" ht="12.75" customHeight="1" x14ac:dyDescent="0.25">
      <c r="A71" s="36">
        <v>145</v>
      </c>
      <c r="B71" s="33" t="s">
        <v>344</v>
      </c>
      <c r="C71" s="35">
        <v>3701</v>
      </c>
      <c r="D71" s="35">
        <v>314.78334100000006</v>
      </c>
      <c r="E71" s="35">
        <v>19.233330000000002</v>
      </c>
      <c r="F71" s="35">
        <v>32.016663000000008</v>
      </c>
      <c r="G71" s="35">
        <v>11.757293090043158</v>
      </c>
      <c r="H71" s="35">
        <v>16</v>
      </c>
      <c r="I71" s="35">
        <v>63.194381088799986</v>
      </c>
      <c r="J71" s="35">
        <v>69.251782944690206</v>
      </c>
      <c r="K71" s="35">
        <v>-4.2427069099568415</v>
      </c>
      <c r="L71" s="35">
        <v>5036.533456000001</v>
      </c>
      <c r="M71" s="35">
        <v>1335.5334560000001</v>
      </c>
      <c r="N71" s="35">
        <v>83.470841000000007</v>
      </c>
    </row>
    <row r="72" spans="1:14" ht="12.75" customHeight="1" x14ac:dyDescent="0.25">
      <c r="B72" s="33" t="s">
        <v>345</v>
      </c>
      <c r="C72" s="35">
        <v>423417.93</v>
      </c>
      <c r="D72" s="35">
        <v>55998.517839</v>
      </c>
      <c r="E72" s="35">
        <v>6728.2993439999964</v>
      </c>
      <c r="F72" s="35">
        <v>44278.249218999998</v>
      </c>
      <c r="G72" s="35">
        <v>7.561234588696772</v>
      </c>
      <c r="H72" s="35">
        <v>9.7389472742291261</v>
      </c>
      <c r="I72" s="35">
        <v>42.008886188753849</v>
      </c>
      <c r="J72" s="35">
        <v>71.664204427923551</v>
      </c>
      <c r="K72" s="35">
        <v>-2.1777126855323545</v>
      </c>
      <c r="L72" s="35">
        <v>545366.61266900005</v>
      </c>
      <c r="M72" s="35">
        <v>121948.68266900003</v>
      </c>
      <c r="N72" s="35">
        <v>11048.351589000004</v>
      </c>
    </row>
    <row r="73" spans="1:14" ht="12.75" customHeight="1" x14ac:dyDescent="0.25">
      <c r="A73" s="33" t="s">
        <v>360</v>
      </c>
    </row>
    <row r="74" spans="1:14" ht="12.75" customHeight="1" x14ac:dyDescent="0.25">
      <c r="A74" s="36">
        <v>880</v>
      </c>
      <c r="B74" s="33" t="s">
        <v>428</v>
      </c>
      <c r="C74" s="35">
        <v>16952.830000000002</v>
      </c>
      <c r="D74" s="35">
        <v>3642.9667300000001</v>
      </c>
      <c r="E74" s="35">
        <v>992.03327500000012</v>
      </c>
      <c r="F74" s="35">
        <v>1066.3833299999999</v>
      </c>
      <c r="G74" s="35">
        <v>4.6535780468135099</v>
      </c>
      <c r="H74" s="35">
        <v>4.5354221375225139</v>
      </c>
      <c r="I74" s="35">
        <v>65.710454256134668</v>
      </c>
      <c r="J74" s="35">
        <v>80.828584341965907</v>
      </c>
      <c r="K74" s="35">
        <v>0.15357804681351012</v>
      </c>
      <c r="L74" s="35">
        <v>16522.391953500002</v>
      </c>
      <c r="M74" s="35">
        <v>-430.43804649999942</v>
      </c>
      <c r="N74" s="35">
        <v>-103.43815888888879</v>
      </c>
    </row>
    <row r="75" spans="1:14" ht="12.75" customHeight="1" x14ac:dyDescent="0.25">
      <c r="A75" s="36">
        <v>882</v>
      </c>
      <c r="B75" s="33" t="s">
        <v>429</v>
      </c>
      <c r="C75" s="35">
        <v>25589.08</v>
      </c>
      <c r="D75" s="35">
        <v>5433.0667199999998</v>
      </c>
      <c r="E75" s="35">
        <v>1315.0832799999998</v>
      </c>
      <c r="F75" s="35">
        <v>27.466666</v>
      </c>
      <c r="G75" s="35">
        <v>4.7098777391785829</v>
      </c>
      <c r="H75" s="35">
        <v>4.5000000000000009</v>
      </c>
      <c r="I75" s="35">
        <v>83.925382766400801</v>
      </c>
      <c r="J75" s="35">
        <v>84.26698016276589</v>
      </c>
      <c r="K75" s="35">
        <v>0.20987773917858304</v>
      </c>
      <c r="L75" s="35">
        <v>24448.80024</v>
      </c>
      <c r="M75" s="35">
        <v>-1140.2797600000006</v>
      </c>
      <c r="N75" s="35">
        <v>-253.39550222222235</v>
      </c>
    </row>
    <row r="76" spans="1:14" ht="12.75" customHeight="1" x14ac:dyDescent="0.25">
      <c r="A76" s="36">
        <v>877</v>
      </c>
      <c r="B76" s="33" t="s">
        <v>366</v>
      </c>
      <c r="C76" s="35">
        <v>45389.19</v>
      </c>
      <c r="D76" s="35">
        <v>9841.5000930000006</v>
      </c>
      <c r="E76" s="35">
        <v>1485.21658</v>
      </c>
      <c r="F76" s="35">
        <v>992.11666199999979</v>
      </c>
      <c r="G76" s="35">
        <v>4.6120194656385909</v>
      </c>
      <c r="H76" s="35">
        <v>4.4999999999999991</v>
      </c>
      <c r="I76" s="35">
        <v>81.878586971526317</v>
      </c>
      <c r="J76" s="35">
        <v>89.050401424656769</v>
      </c>
      <c r="K76" s="35">
        <v>0.11201946563859053</v>
      </c>
      <c r="L76" s="35">
        <v>44286.750418499985</v>
      </c>
      <c r="M76" s="35">
        <v>-1102.4395814999993</v>
      </c>
      <c r="N76" s="35">
        <v>-244.98657366666663</v>
      </c>
    </row>
    <row r="77" spans="1:14" ht="12.75" customHeight="1" x14ac:dyDescent="0.25">
      <c r="A77" s="36">
        <v>885</v>
      </c>
      <c r="B77" s="33" t="s">
        <v>361</v>
      </c>
      <c r="C77" s="35">
        <v>90405.39</v>
      </c>
      <c r="D77" s="35">
        <v>19271.983523999992</v>
      </c>
      <c r="E77" s="35">
        <v>2358.0998329999998</v>
      </c>
      <c r="F77" s="35">
        <v>3591.299982999999</v>
      </c>
      <c r="G77" s="35">
        <v>4.6910267377208683</v>
      </c>
      <c r="H77" s="35">
        <v>4.5000000000000027</v>
      </c>
      <c r="I77" s="35">
        <v>79.567747705503322</v>
      </c>
      <c r="J77" s="35">
        <v>92.778591426798172</v>
      </c>
      <c r="K77" s="35">
        <v>0.19102673772086803</v>
      </c>
      <c r="L77" s="35">
        <v>86723.925858000017</v>
      </c>
      <c r="M77" s="35">
        <v>-3681.4641420000012</v>
      </c>
      <c r="N77" s="35">
        <v>-818.10314266666683</v>
      </c>
    </row>
    <row r="78" spans="1:14" ht="12.75" customHeight="1" x14ac:dyDescent="0.25">
      <c r="A78" s="36">
        <v>886</v>
      </c>
      <c r="B78" s="33" t="s">
        <v>362</v>
      </c>
      <c r="C78" s="35">
        <v>57134.35</v>
      </c>
      <c r="D78" s="35">
        <v>12415.516792000002</v>
      </c>
      <c r="E78" s="35">
        <v>1927.4998899999998</v>
      </c>
      <c r="F78" s="35">
        <v>5758.7666519999993</v>
      </c>
      <c r="G78" s="35">
        <v>4.6018503262638895</v>
      </c>
      <c r="H78" s="35">
        <v>4.5000000000000009</v>
      </c>
      <c r="I78" s="35">
        <v>63.161173360686199</v>
      </c>
      <c r="J78" s="35">
        <v>88.520584620961529</v>
      </c>
      <c r="K78" s="35">
        <v>0.10185032626388932</v>
      </c>
      <c r="L78" s="35">
        <v>55869.825564000013</v>
      </c>
      <c r="M78" s="35">
        <v>-1264.5244360000006</v>
      </c>
      <c r="N78" s="35">
        <v>-281.00543022222234</v>
      </c>
    </row>
    <row r="79" spans="1:14" ht="12.75" customHeight="1" x14ac:dyDescent="0.25">
      <c r="A79" s="36">
        <v>883</v>
      </c>
      <c r="B79" s="33" t="s">
        <v>363</v>
      </c>
      <c r="C79" s="35">
        <v>62855.65</v>
      </c>
      <c r="D79" s="35">
        <v>13437.183438000004</v>
      </c>
      <c r="E79" s="35">
        <v>1094.4665789999997</v>
      </c>
      <c r="F79" s="35">
        <v>2036.1999859999994</v>
      </c>
      <c r="G79" s="35">
        <v>4.6777399661186339</v>
      </c>
      <c r="H79" s="35">
        <v>4.5167855119743443</v>
      </c>
      <c r="I79" s="35">
        <v>84.03871082031884</v>
      </c>
      <c r="J79" s="35">
        <v>95.814360630185917</v>
      </c>
      <c r="K79" s="35">
        <v>0.17773996611863369</v>
      </c>
      <c r="L79" s="35">
        <v>60692.875474500026</v>
      </c>
      <c r="M79" s="35">
        <v>-2162.7745254999986</v>
      </c>
      <c r="N79" s="35">
        <v>-486.22411755555527</v>
      </c>
    </row>
    <row r="80" spans="1:14" ht="12.75" customHeight="1" x14ac:dyDescent="0.25">
      <c r="A80" s="36">
        <v>884</v>
      </c>
      <c r="B80" s="33" t="s">
        <v>364</v>
      </c>
      <c r="C80" s="35">
        <v>37537.65</v>
      </c>
      <c r="D80" s="35">
        <v>8054.2500700000001</v>
      </c>
      <c r="E80" s="35">
        <v>1138.7999379999999</v>
      </c>
      <c r="F80" s="35">
        <v>3614.0999919999995</v>
      </c>
      <c r="G80" s="35">
        <v>4.6606015052621776</v>
      </c>
      <c r="H80" s="35">
        <v>4.5552048092790338</v>
      </c>
      <c r="I80" s="35">
        <v>64.530939518345789</v>
      </c>
      <c r="J80" s="35">
        <v>89.900242171504175</v>
      </c>
      <c r="K80" s="35">
        <v>0.16060150526217798</v>
      </c>
      <c r="L80" s="35">
        <v>36688.75865399999</v>
      </c>
      <c r="M80" s="35">
        <v>-848.89134600000045</v>
      </c>
      <c r="N80" s="35">
        <v>-210.32415222222232</v>
      </c>
    </row>
    <row r="81" spans="1:14" ht="12.75" customHeight="1" x14ac:dyDescent="0.25">
      <c r="A81" s="36">
        <v>879</v>
      </c>
      <c r="B81" s="33" t="s">
        <v>430</v>
      </c>
      <c r="C81" s="35">
        <v>3330</v>
      </c>
      <c r="D81" s="35">
        <v>898.150036</v>
      </c>
      <c r="E81" s="35">
        <v>338.68329799999998</v>
      </c>
      <c r="F81" s="35">
        <v>61.466665999999996</v>
      </c>
      <c r="G81" s="35">
        <v>3.7076210727892236</v>
      </c>
      <c r="H81" s="35">
        <v>4.83</v>
      </c>
      <c r="I81" s="35">
        <v>53.103365461666797</v>
      </c>
      <c r="J81" s="35">
        <v>55.742433104051727</v>
      </c>
      <c r="K81" s="35">
        <v>-1.1223789272107763</v>
      </c>
      <c r="L81" s="35">
        <v>4338.0646738799996</v>
      </c>
      <c r="M81" s="35">
        <v>1008.0646738800002</v>
      </c>
      <c r="N81" s="35">
        <v>208.70904221118016</v>
      </c>
    </row>
    <row r="82" spans="1:14" ht="12.75" customHeight="1" x14ac:dyDescent="0.25">
      <c r="A82" s="36">
        <v>0</v>
      </c>
      <c r="B82" s="33" t="s">
        <v>337</v>
      </c>
      <c r="C82" s="35">
        <v>0</v>
      </c>
      <c r="D82" s="35">
        <v>409.40002600000008</v>
      </c>
      <c r="E82" s="35">
        <v>167.48332600000001</v>
      </c>
      <c r="F82" s="35">
        <v>16780.56665200002</v>
      </c>
      <c r="G82" s="35">
        <v>0</v>
      </c>
      <c r="H82" s="35">
        <v>1</v>
      </c>
      <c r="I82" s="35">
        <v>0</v>
      </c>
      <c r="J82" s="35">
        <v>0</v>
      </c>
      <c r="K82" s="35">
        <v>-1</v>
      </c>
      <c r="L82" s="35">
        <v>409.40002600000008</v>
      </c>
      <c r="M82" s="35">
        <v>409.40002600000008</v>
      </c>
      <c r="N82" s="35">
        <v>409.40002600000008</v>
      </c>
    </row>
    <row r="83" spans="1:14" ht="12.75" customHeight="1" x14ac:dyDescent="0.25">
      <c r="B83" s="33" t="s">
        <v>345</v>
      </c>
      <c r="C83" s="35">
        <v>339194.14</v>
      </c>
      <c r="D83" s="35">
        <v>73404.017429</v>
      </c>
      <c r="E83" s="35">
        <v>10817.365998999998</v>
      </c>
      <c r="F83" s="35">
        <v>33928.366589000019</v>
      </c>
      <c r="G83" s="35">
        <v>4.6209206509450977</v>
      </c>
      <c r="H83" s="35">
        <v>4.4954050802676271</v>
      </c>
      <c r="I83" s="35">
        <v>63.61535713512874</v>
      </c>
      <c r="J83" s="35">
        <v>89.242639298312326</v>
      </c>
      <c r="K83" s="35">
        <v>0.12551557067747127</v>
      </c>
      <c r="L83" s="35">
        <v>329980.79286238004</v>
      </c>
      <c r="M83" s="35">
        <v>-9213.3471376200014</v>
      </c>
      <c r="N83" s="35">
        <v>-1779.368009233264</v>
      </c>
    </row>
    <row r="84" spans="1:14" ht="12.75" customHeight="1" x14ac:dyDescent="0.25">
      <c r="A84" s="33" t="s">
        <v>373</v>
      </c>
    </row>
    <row r="85" spans="1:14" ht="12.75" customHeight="1" x14ac:dyDescent="0.25">
      <c r="A85" s="36">
        <v>28</v>
      </c>
      <c r="B85" s="33" t="s">
        <v>374</v>
      </c>
      <c r="C85" s="35">
        <v>3350.16</v>
      </c>
      <c r="D85" s="35">
        <v>1746.0500529999997</v>
      </c>
      <c r="E85" s="35">
        <v>666.08329400000002</v>
      </c>
      <c r="F85" s="35">
        <v>1722.349991</v>
      </c>
      <c r="G85" s="35">
        <v>1.9187078825397228</v>
      </c>
      <c r="H85" s="35">
        <v>1.67</v>
      </c>
      <c r="I85" s="35">
        <v>48.520786460055859</v>
      </c>
      <c r="J85" s="35">
        <v>83.166373671728209</v>
      </c>
      <c r="K85" s="35">
        <v>0.24870788253972279</v>
      </c>
      <c r="L85" s="35">
        <v>2915.9035885099997</v>
      </c>
      <c r="M85" s="35">
        <v>-434.25641149</v>
      </c>
      <c r="N85" s="35">
        <v>-260.03377933532937</v>
      </c>
    </row>
    <row r="86" spans="1:14" ht="12.75" customHeight="1" x14ac:dyDescent="0.25">
      <c r="A86" s="36">
        <v>70</v>
      </c>
      <c r="B86" s="33" t="s">
        <v>431</v>
      </c>
      <c r="C86" s="35">
        <v>40601</v>
      </c>
      <c r="D86" s="35">
        <v>3421.9834190000001</v>
      </c>
      <c r="E86" s="35">
        <v>857.33327999999995</v>
      </c>
      <c r="F86" s="35">
        <v>2605.2166440000001</v>
      </c>
      <c r="G86" s="35">
        <v>11.864756496062965</v>
      </c>
      <c r="H86" s="35">
        <v>10.000000000000002</v>
      </c>
      <c r="I86" s="35">
        <v>56.930510823731247</v>
      </c>
      <c r="J86" s="35">
        <v>91.589388579627581</v>
      </c>
      <c r="K86" s="35">
        <v>1.8647564960629643</v>
      </c>
      <c r="L86" s="35">
        <v>34219.834190000001</v>
      </c>
      <c r="M86" s="35">
        <v>-6381.1658099999986</v>
      </c>
      <c r="N86" s="35">
        <v>-638.11658100000011</v>
      </c>
    </row>
    <row r="87" spans="1:14" ht="12.75" customHeight="1" x14ac:dyDescent="0.25">
      <c r="A87" s="36">
        <v>72</v>
      </c>
      <c r="B87" s="33" t="s">
        <v>375</v>
      </c>
      <c r="C87" s="35">
        <v>164</v>
      </c>
      <c r="D87" s="35">
        <v>76.633333000000007</v>
      </c>
      <c r="E87" s="35">
        <v>0</v>
      </c>
      <c r="F87" s="35">
        <v>0</v>
      </c>
      <c r="G87" s="35">
        <v>2.1400609053504174</v>
      </c>
      <c r="H87" s="35">
        <v>2.1699999999999995</v>
      </c>
      <c r="I87" s="35">
        <v>98.620317987624261</v>
      </c>
      <c r="J87" s="35">
        <v>98.620317987624261</v>
      </c>
      <c r="K87" s="35">
        <v>-2.9939094649582786E-2</v>
      </c>
      <c r="L87" s="35">
        <v>166.29433260999997</v>
      </c>
      <c r="M87" s="35">
        <v>2.2943326099999832</v>
      </c>
      <c r="N87" s="35">
        <v>1.0572961336405451</v>
      </c>
    </row>
    <row r="88" spans="1:14" ht="12.75" customHeight="1" x14ac:dyDescent="0.25">
      <c r="A88" s="36">
        <v>22</v>
      </c>
      <c r="B88" s="33" t="s">
        <v>432</v>
      </c>
      <c r="C88" s="35">
        <v>4746</v>
      </c>
      <c r="D88" s="35">
        <v>2420.6500460000002</v>
      </c>
      <c r="E88" s="35">
        <v>426.93331000000006</v>
      </c>
      <c r="F88" s="35">
        <v>936.7833169999999</v>
      </c>
      <c r="G88" s="35">
        <v>1.9606303719294416</v>
      </c>
      <c r="H88" s="35">
        <v>1.67</v>
      </c>
      <c r="I88" s="35">
        <v>75.09621590958352</v>
      </c>
      <c r="J88" s="35">
        <v>99.800982546610697</v>
      </c>
      <c r="K88" s="35">
        <v>0.29063037192944163</v>
      </c>
      <c r="L88" s="35">
        <v>4042.4855768200005</v>
      </c>
      <c r="M88" s="35">
        <v>-703.51442317999999</v>
      </c>
      <c r="N88" s="35">
        <v>-421.26612166467055</v>
      </c>
    </row>
    <row r="89" spans="1:14" ht="12.75" customHeight="1" x14ac:dyDescent="0.25">
      <c r="A89" s="36">
        <v>73</v>
      </c>
      <c r="B89" s="33" t="s">
        <v>376</v>
      </c>
      <c r="C89" s="35">
        <v>79616</v>
      </c>
      <c r="D89" s="35">
        <v>5799.7501199999997</v>
      </c>
      <c r="E89" s="35">
        <v>1074.0832370000001</v>
      </c>
      <c r="F89" s="35">
        <v>3596.4833180000001</v>
      </c>
      <c r="G89" s="35">
        <v>13.727487969774808</v>
      </c>
      <c r="H89" s="35">
        <v>17.000000000000004</v>
      </c>
      <c r="I89" s="35">
        <v>44.729249964610617</v>
      </c>
      <c r="J89" s="35">
        <v>68.132203305129622</v>
      </c>
      <c r="K89" s="35">
        <v>-3.2725120302251911</v>
      </c>
      <c r="L89" s="35">
        <v>98595.752040000021</v>
      </c>
      <c r="M89" s="35">
        <v>18979.752039999996</v>
      </c>
      <c r="N89" s="35">
        <v>1116.4560023529411</v>
      </c>
    </row>
    <row r="90" spans="1:14" ht="12.75" customHeight="1" x14ac:dyDescent="0.25">
      <c r="A90" s="36">
        <v>180</v>
      </c>
      <c r="B90" s="33" t="s">
        <v>377</v>
      </c>
      <c r="C90" s="35">
        <v>9837</v>
      </c>
      <c r="D90" s="35">
        <v>855.28334500000017</v>
      </c>
      <c r="E90" s="35">
        <v>83.366662999999988</v>
      </c>
      <c r="F90" s="35">
        <v>549.73332800000003</v>
      </c>
      <c r="G90" s="35">
        <v>11.501451603737237</v>
      </c>
      <c r="H90" s="35">
        <v>13</v>
      </c>
      <c r="I90" s="35">
        <v>50.83988038497548</v>
      </c>
      <c r="J90" s="35">
        <v>80.61495778438298</v>
      </c>
      <c r="K90" s="35">
        <v>-1.4985483962627633</v>
      </c>
      <c r="L90" s="35">
        <v>11118.683485000001</v>
      </c>
      <c r="M90" s="35">
        <v>1281.6834850000005</v>
      </c>
      <c r="N90" s="35">
        <v>98.591037307692332</v>
      </c>
    </row>
    <row r="91" spans="1:14" ht="12.75" customHeight="1" x14ac:dyDescent="0.25">
      <c r="A91" s="36">
        <v>0</v>
      </c>
      <c r="B91" s="33" t="s">
        <v>337</v>
      </c>
      <c r="C91" s="35">
        <v>0</v>
      </c>
      <c r="D91" s="35">
        <v>151.56667400000001</v>
      </c>
      <c r="E91" s="35">
        <v>23.083332999999996</v>
      </c>
      <c r="F91" s="35">
        <v>21484.349999000002</v>
      </c>
      <c r="G91" s="35">
        <v>0</v>
      </c>
      <c r="H91" s="35">
        <v>1</v>
      </c>
      <c r="I91" s="35">
        <v>0</v>
      </c>
      <c r="J91" s="35">
        <v>0</v>
      </c>
      <c r="K91" s="35">
        <v>-1</v>
      </c>
      <c r="L91" s="35">
        <v>151.56667400000001</v>
      </c>
      <c r="M91" s="35">
        <v>151.56667400000001</v>
      </c>
      <c r="N91" s="35">
        <v>151.56667400000001</v>
      </c>
    </row>
    <row r="92" spans="1:14" ht="12.75" customHeight="1" x14ac:dyDescent="0.25">
      <c r="A92" s="36">
        <v>27</v>
      </c>
      <c r="B92" s="33" t="s">
        <v>385</v>
      </c>
      <c r="C92" s="35">
        <v>1742</v>
      </c>
      <c r="D92" s="35">
        <v>898.8333439999999</v>
      </c>
      <c r="E92" s="35">
        <v>9.0833300000000001</v>
      </c>
      <c r="F92" s="35">
        <v>199.46666000000002</v>
      </c>
      <c r="G92" s="35">
        <v>1.9380678427523934</v>
      </c>
      <c r="H92" s="35">
        <v>2.1700000000000004</v>
      </c>
      <c r="I92" s="35">
        <v>72.492058763240195</v>
      </c>
      <c r="J92" s="35">
        <v>88.418353772728551</v>
      </c>
      <c r="K92" s="35">
        <v>-0.23193215724760649</v>
      </c>
      <c r="L92" s="35">
        <v>1950.46835648</v>
      </c>
      <c r="M92" s="35">
        <v>208.46835648000001</v>
      </c>
      <c r="N92" s="35">
        <v>96.068367041474644</v>
      </c>
    </row>
    <row r="93" spans="1:14" ht="12.75" customHeight="1" x14ac:dyDescent="0.25">
      <c r="A93" s="36">
        <v>224</v>
      </c>
      <c r="B93" s="33" t="s">
        <v>386</v>
      </c>
      <c r="C93" s="35">
        <v>8596</v>
      </c>
      <c r="D93" s="35">
        <v>4567.3167590000003</v>
      </c>
      <c r="E93" s="35">
        <v>616.88327099999992</v>
      </c>
      <c r="F93" s="35">
        <v>1589.1666440000001</v>
      </c>
      <c r="G93" s="35">
        <v>1.8820678428010031</v>
      </c>
      <c r="H93" s="35">
        <v>2.17</v>
      </c>
      <c r="I93" s="35">
        <v>58.483329090079515</v>
      </c>
      <c r="J93" s="35">
        <v>76.410830957728635</v>
      </c>
      <c r="K93" s="35">
        <v>-0.28793215719899679</v>
      </c>
      <c r="L93" s="35">
        <v>9911.0773670299986</v>
      </c>
      <c r="M93" s="35">
        <v>1315.07736703</v>
      </c>
      <c r="N93" s="35">
        <v>606.0264364193547</v>
      </c>
    </row>
    <row r="94" spans="1:14" ht="12.75" customHeight="1" x14ac:dyDescent="0.25">
      <c r="A94" s="36">
        <v>26</v>
      </c>
      <c r="B94" s="33" t="s">
        <v>433</v>
      </c>
      <c r="C94" s="35">
        <v>2894</v>
      </c>
      <c r="D94" s="35">
        <v>1793.0833859999998</v>
      </c>
      <c r="E94" s="35">
        <v>330.69996100000003</v>
      </c>
      <c r="F94" s="35">
        <v>1346.799994</v>
      </c>
      <c r="G94" s="35">
        <v>1.6139795965964074</v>
      </c>
      <c r="H94" s="35">
        <v>1.67</v>
      </c>
      <c r="I94" s="35">
        <v>49.932070802310491</v>
      </c>
      <c r="J94" s="35">
        <v>81.596559015733959</v>
      </c>
      <c r="K94" s="35">
        <v>-5.6020403403592524E-2</v>
      </c>
      <c r="L94" s="35">
        <v>2994.4492546199999</v>
      </c>
      <c r="M94" s="35">
        <v>100.44925461999996</v>
      </c>
      <c r="N94" s="35">
        <v>60.149254263473019</v>
      </c>
    </row>
    <row r="95" spans="1:14" ht="12.75" customHeight="1" x14ac:dyDescent="0.25">
      <c r="A95" s="36">
        <v>71</v>
      </c>
      <c r="B95" s="33" t="s">
        <v>412</v>
      </c>
      <c r="C95" s="35">
        <v>2486</v>
      </c>
      <c r="D95" s="35">
        <v>218.45000400000001</v>
      </c>
      <c r="E95" s="35">
        <v>2.083332</v>
      </c>
      <c r="F95" s="35">
        <v>25.866665999999999</v>
      </c>
      <c r="G95" s="35">
        <v>11.380178322175723</v>
      </c>
      <c r="H95" s="35">
        <v>10.000000000000002</v>
      </c>
      <c r="I95" s="35">
        <v>100.89285632392111</v>
      </c>
      <c r="J95" s="35">
        <v>112.72672173244527</v>
      </c>
      <c r="K95" s="35">
        <v>1.3801783221757227</v>
      </c>
      <c r="L95" s="35">
        <v>2184.5000400000004</v>
      </c>
      <c r="M95" s="35">
        <v>-301.49995999999987</v>
      </c>
      <c r="N95" s="35">
        <v>-30.149995999999987</v>
      </c>
    </row>
    <row r="96" spans="1:14" ht="12.75" customHeight="1" x14ac:dyDescent="0.25">
      <c r="A96" s="36">
        <v>75</v>
      </c>
      <c r="B96" s="33" t="s">
        <v>378</v>
      </c>
      <c r="C96" s="35">
        <v>23001</v>
      </c>
      <c r="D96" s="35">
        <v>1512.0333680000001</v>
      </c>
      <c r="E96" s="35">
        <v>1673.3499780000002</v>
      </c>
      <c r="F96" s="35">
        <v>689.14999299999999</v>
      </c>
      <c r="G96" s="35">
        <v>15.211965877726579</v>
      </c>
      <c r="H96" s="35">
        <v>17.999999999999996</v>
      </c>
      <c r="I96" s="35">
        <v>31.608107596842824</v>
      </c>
      <c r="J96" s="35">
        <v>38.446445329869775</v>
      </c>
      <c r="K96" s="35">
        <v>-2.7880341222734204</v>
      </c>
      <c r="L96" s="35">
        <v>27216.600623999999</v>
      </c>
      <c r="M96" s="35">
        <v>4215.6006240000006</v>
      </c>
      <c r="N96" s="35">
        <v>234.20003466666665</v>
      </c>
    </row>
    <row r="97" spans="1:14" ht="12.75" customHeight="1" x14ac:dyDescent="0.25">
      <c r="A97" s="36">
        <v>500</v>
      </c>
      <c r="B97" s="33" t="s">
        <v>434</v>
      </c>
      <c r="C97" s="35">
        <v>6126</v>
      </c>
      <c r="D97" s="35">
        <v>4155.1833930000003</v>
      </c>
      <c r="E97" s="35">
        <v>414.98330400000009</v>
      </c>
      <c r="F97" s="35">
        <v>1525.0499770000001</v>
      </c>
      <c r="G97" s="35">
        <v>1.4743031583925081</v>
      </c>
      <c r="H97" s="35">
        <v>1.33</v>
      </c>
      <c r="I97" s="35">
        <v>75.567699805300649</v>
      </c>
      <c r="J97" s="35">
        <v>100.78439897038459</v>
      </c>
      <c r="K97" s="35">
        <v>0.14430315839250824</v>
      </c>
      <c r="L97" s="35">
        <v>5526.3939126900004</v>
      </c>
      <c r="M97" s="35">
        <v>-599.60608730999991</v>
      </c>
      <c r="N97" s="35">
        <v>-450.83164459398495</v>
      </c>
    </row>
    <row r="98" spans="1:14" ht="12.75" customHeight="1" x14ac:dyDescent="0.25">
      <c r="B98" s="33" t="s">
        <v>345</v>
      </c>
      <c r="C98" s="35">
        <v>183159.16</v>
      </c>
      <c r="D98" s="35">
        <v>27616.817244000002</v>
      </c>
      <c r="E98" s="35">
        <v>6177.9662929999995</v>
      </c>
      <c r="F98" s="35">
        <v>36270.41653100001</v>
      </c>
      <c r="G98" s="35">
        <v>6.632160338454387</v>
      </c>
      <c r="H98" s="35">
        <v>7.2779570384935548</v>
      </c>
      <c r="I98" s="35">
        <v>38.334627705729311</v>
      </c>
      <c r="J98" s="35">
        <v>79.477454170010333</v>
      </c>
      <c r="K98" s="35">
        <v>-0.64579670003916823</v>
      </c>
      <c r="L98" s="35">
        <v>200994.00944175999</v>
      </c>
      <c r="M98" s="35">
        <v>17834.849441759998</v>
      </c>
      <c r="N98" s="35">
        <v>563.71697959125788</v>
      </c>
    </row>
    <row r="99" spans="1:14" ht="12.75" customHeight="1" x14ac:dyDescent="0.25">
      <c r="A99" s="33" t="s">
        <v>379</v>
      </c>
    </row>
    <row r="100" spans="1:14" ht="12.75" customHeight="1" x14ac:dyDescent="0.25">
      <c r="A100" s="36">
        <v>63</v>
      </c>
      <c r="B100" s="33" t="s">
        <v>435</v>
      </c>
      <c r="C100" s="35">
        <v>10891.78</v>
      </c>
      <c r="D100" s="35">
        <v>3450.1668060000006</v>
      </c>
      <c r="E100" s="35">
        <v>1878.9998839999998</v>
      </c>
      <c r="F100" s="35">
        <v>1024.7833149999999</v>
      </c>
      <c r="G100" s="35">
        <v>3.1568850471399492</v>
      </c>
      <c r="H100" s="35">
        <v>3.3299999999999996</v>
      </c>
      <c r="I100" s="35">
        <v>51.476716093704766</v>
      </c>
      <c r="J100" s="35">
        <v>61.375539465046188</v>
      </c>
      <c r="K100" s="35">
        <v>-0.17311495286005082</v>
      </c>
      <c r="L100" s="35">
        <v>11489.055463980001</v>
      </c>
      <c r="M100" s="35">
        <v>597.27546397999959</v>
      </c>
      <c r="N100" s="35">
        <v>179.36200119519503</v>
      </c>
    </row>
    <row r="101" spans="1:14" ht="12.75" customHeight="1" x14ac:dyDescent="0.25">
      <c r="A101" s="36">
        <v>28</v>
      </c>
      <c r="B101" s="33" t="s">
        <v>374</v>
      </c>
      <c r="C101" s="35">
        <v>1405</v>
      </c>
      <c r="D101" s="35">
        <v>147.800004</v>
      </c>
      <c r="E101" s="35">
        <v>249.46666400000001</v>
      </c>
      <c r="F101" s="35">
        <v>19.899999000000001</v>
      </c>
      <c r="G101" s="35">
        <v>9.5060890526092283</v>
      </c>
      <c r="H101" s="35">
        <v>6.66</v>
      </c>
      <c r="I101" s="35">
        <v>50.569946655659976</v>
      </c>
      <c r="J101" s="35">
        <v>53.103112339533311</v>
      </c>
      <c r="K101" s="35">
        <v>2.8460890526092282</v>
      </c>
      <c r="L101" s="35">
        <v>984.34802664000006</v>
      </c>
      <c r="M101" s="35">
        <v>-420.65197336</v>
      </c>
      <c r="N101" s="35">
        <v>-63.160956960960959</v>
      </c>
    </row>
    <row r="102" spans="1:14" ht="12.75" customHeight="1" x14ac:dyDescent="0.25">
      <c r="A102" s="36">
        <v>57</v>
      </c>
      <c r="B102" s="33" t="s">
        <v>380</v>
      </c>
      <c r="C102" s="35">
        <v>15902.65</v>
      </c>
      <c r="D102" s="35">
        <v>2485.7334300000007</v>
      </c>
      <c r="E102" s="35">
        <v>1007.4832580000001</v>
      </c>
      <c r="F102" s="35">
        <v>1314.5333240000002</v>
      </c>
      <c r="G102" s="35">
        <v>6.3975685437838754</v>
      </c>
      <c r="H102" s="35">
        <v>6.6599999999999966</v>
      </c>
      <c r="I102" s="35">
        <v>49.66533782667652</v>
      </c>
      <c r="J102" s="35">
        <v>68.354914640044768</v>
      </c>
      <c r="K102" s="35">
        <v>-0.26243145621612485</v>
      </c>
      <c r="L102" s="35">
        <v>16554.984643799999</v>
      </c>
      <c r="M102" s="35">
        <v>652.33464379999953</v>
      </c>
      <c r="N102" s="35">
        <v>97.948144714714616</v>
      </c>
    </row>
    <row r="103" spans="1:14" ht="12.75" customHeight="1" x14ac:dyDescent="0.25">
      <c r="A103" s="36">
        <v>64</v>
      </c>
      <c r="B103" s="33" t="s">
        <v>377</v>
      </c>
      <c r="C103" s="35">
        <v>917</v>
      </c>
      <c r="D103" s="35">
        <v>132.233352</v>
      </c>
      <c r="E103" s="35">
        <v>176.616649</v>
      </c>
      <c r="F103" s="35">
        <v>0</v>
      </c>
      <c r="G103" s="35">
        <v>6.9347103898568649</v>
      </c>
      <c r="H103" s="35">
        <v>6.66</v>
      </c>
      <c r="I103" s="35">
        <v>44.580763251541356</v>
      </c>
      <c r="J103" s="35">
        <v>44.580763251541356</v>
      </c>
      <c r="K103" s="35">
        <v>0.27471038985686502</v>
      </c>
      <c r="L103" s="35">
        <v>880.67412431999992</v>
      </c>
      <c r="M103" s="35">
        <v>-36.325875680000024</v>
      </c>
      <c r="N103" s="35">
        <v>-5.4543356876876921</v>
      </c>
    </row>
    <row r="104" spans="1:14" ht="12.75" customHeight="1" x14ac:dyDescent="0.25">
      <c r="A104" s="36">
        <v>60</v>
      </c>
      <c r="B104" s="33" t="s">
        <v>381</v>
      </c>
      <c r="C104" s="35">
        <v>18571</v>
      </c>
      <c r="D104" s="35">
        <v>2928.4001040000003</v>
      </c>
      <c r="E104" s="35">
        <v>1471.7665789999999</v>
      </c>
      <c r="F104" s="35">
        <v>1626.2166579999998</v>
      </c>
      <c r="G104" s="35">
        <v>6.3416880687284651</v>
      </c>
      <c r="H104" s="35">
        <v>6.6599999999999993</v>
      </c>
      <c r="I104" s="35">
        <v>46.270512192781077</v>
      </c>
      <c r="J104" s="35">
        <v>63.37120021564742</v>
      </c>
      <c r="K104" s="35">
        <v>-0.31831193127153484</v>
      </c>
      <c r="L104" s="35">
        <v>19503.144692639999</v>
      </c>
      <c r="M104" s="35">
        <v>932.1446926400007</v>
      </c>
      <c r="N104" s="35">
        <v>139.96166556156163</v>
      </c>
    </row>
    <row r="105" spans="1:14" ht="12.75" customHeight="1" x14ac:dyDescent="0.25">
      <c r="A105" s="36">
        <v>222</v>
      </c>
      <c r="B105" s="33" t="s">
        <v>382</v>
      </c>
      <c r="C105" s="35">
        <v>6507</v>
      </c>
      <c r="D105" s="35">
        <v>1056.4167070000001</v>
      </c>
      <c r="E105" s="35">
        <v>731.03329799999995</v>
      </c>
      <c r="F105" s="35">
        <v>334.86666299999996</v>
      </c>
      <c r="G105" s="35">
        <v>6.1595012241698655</v>
      </c>
      <c r="H105" s="35">
        <v>6.66</v>
      </c>
      <c r="I105" s="35">
        <v>46.035873993243925</v>
      </c>
      <c r="J105" s="35">
        <v>54.660383469181873</v>
      </c>
      <c r="K105" s="35">
        <v>-0.50049877583013425</v>
      </c>
      <c r="L105" s="35">
        <v>7035.7352686200011</v>
      </c>
      <c r="M105" s="35">
        <v>528.73526862000017</v>
      </c>
      <c r="N105" s="35">
        <v>79.389679972972985</v>
      </c>
    </row>
    <row r="106" spans="1:14" ht="12.75" customHeight="1" x14ac:dyDescent="0.25">
      <c r="A106" s="36">
        <v>999</v>
      </c>
      <c r="B106" s="33" t="s">
        <v>383</v>
      </c>
      <c r="C106" s="35">
        <v>26252</v>
      </c>
      <c r="D106" s="35">
        <v>4209.2168120000006</v>
      </c>
      <c r="E106" s="35">
        <v>2399.9832109999998</v>
      </c>
      <c r="F106" s="35">
        <v>1860.7166519999998</v>
      </c>
      <c r="G106" s="35">
        <v>6.2367896861854488</v>
      </c>
      <c r="H106" s="35">
        <v>6.6599999999999993</v>
      </c>
      <c r="I106" s="35">
        <v>46.53814072986853</v>
      </c>
      <c r="J106" s="35">
        <v>59.640224658348814</v>
      </c>
      <c r="K106" s="35">
        <v>-0.42321031381455099</v>
      </c>
      <c r="L106" s="35">
        <v>28033.383967919995</v>
      </c>
      <c r="M106" s="35">
        <v>1781.3839679200007</v>
      </c>
      <c r="N106" s="35">
        <v>267.47507025825831</v>
      </c>
    </row>
    <row r="107" spans="1:14" ht="12.75" customHeight="1" x14ac:dyDescent="0.25">
      <c r="A107" s="36">
        <v>0</v>
      </c>
      <c r="B107" s="33" t="s">
        <v>337</v>
      </c>
      <c r="C107" s="35">
        <v>0</v>
      </c>
      <c r="D107" s="35">
        <v>118.03334599999995</v>
      </c>
      <c r="E107" s="35">
        <v>907.96666199999993</v>
      </c>
      <c r="F107" s="35">
        <v>4085.966664</v>
      </c>
      <c r="G107" s="35">
        <v>0</v>
      </c>
      <c r="H107" s="35">
        <v>1.0000000000000002</v>
      </c>
      <c r="I107" s="35">
        <v>0</v>
      </c>
      <c r="J107" s="35">
        <v>0</v>
      </c>
      <c r="K107" s="35">
        <v>-1</v>
      </c>
      <c r="L107" s="35">
        <v>118.03334599999997</v>
      </c>
      <c r="M107" s="35">
        <v>118.03334599999997</v>
      </c>
      <c r="N107" s="35">
        <v>118.03334599999997</v>
      </c>
    </row>
    <row r="108" spans="1:14" ht="12.75" customHeight="1" x14ac:dyDescent="0.25">
      <c r="A108" s="36">
        <v>59</v>
      </c>
      <c r="B108" s="33" t="s">
        <v>384</v>
      </c>
      <c r="C108" s="35">
        <v>10957.82</v>
      </c>
      <c r="D108" s="35">
        <v>1534.683401</v>
      </c>
      <c r="E108" s="35">
        <v>1100.8832779999998</v>
      </c>
      <c r="F108" s="35">
        <v>1287.499996</v>
      </c>
      <c r="G108" s="35">
        <v>7.1401176248207818</v>
      </c>
      <c r="H108" s="35">
        <v>6.66</v>
      </c>
      <c r="I108" s="35">
        <v>41.491181819815957</v>
      </c>
      <c r="J108" s="35">
        <v>61.760028304591522</v>
      </c>
      <c r="K108" s="35">
        <v>0.48011762482078213</v>
      </c>
      <c r="L108" s="35">
        <v>10220.99145066</v>
      </c>
      <c r="M108" s="35">
        <v>-736.82854933999988</v>
      </c>
      <c r="N108" s="35">
        <v>-110.63491731831833</v>
      </c>
    </row>
    <row r="109" spans="1:14" ht="12.75" customHeight="1" x14ac:dyDescent="0.25">
      <c r="A109" s="36">
        <v>223</v>
      </c>
      <c r="B109" s="33" t="s">
        <v>436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</row>
    <row r="110" spans="1:14" ht="12.75" customHeight="1" x14ac:dyDescent="0.25">
      <c r="A110" s="36">
        <v>27</v>
      </c>
      <c r="B110" s="33" t="s">
        <v>385</v>
      </c>
      <c r="C110" s="35">
        <v>17229.16</v>
      </c>
      <c r="D110" s="35">
        <v>2610.7001260000006</v>
      </c>
      <c r="E110" s="35">
        <v>2041.316564</v>
      </c>
      <c r="F110" s="35">
        <v>2044.483322</v>
      </c>
      <c r="G110" s="35">
        <v>6.5994404445054968</v>
      </c>
      <c r="H110" s="35">
        <v>6.6599999999999966</v>
      </c>
      <c r="I110" s="35">
        <v>38.631538214895471</v>
      </c>
      <c r="J110" s="35">
        <v>55.609451412500476</v>
      </c>
      <c r="K110" s="35">
        <v>-6.0559555494503453E-2</v>
      </c>
      <c r="L110" s="35">
        <v>17387.262839159997</v>
      </c>
      <c r="M110" s="35">
        <v>158.10283916000017</v>
      </c>
      <c r="N110" s="35">
        <v>23.739165039039079</v>
      </c>
    </row>
    <row r="111" spans="1:14" ht="12.75" customHeight="1" x14ac:dyDescent="0.25">
      <c r="A111" s="36">
        <v>224</v>
      </c>
      <c r="B111" s="33" t="s">
        <v>386</v>
      </c>
      <c r="C111" s="35">
        <v>8964</v>
      </c>
      <c r="D111" s="35">
        <v>1664.4667190000002</v>
      </c>
      <c r="E111" s="35">
        <v>345.68329100000005</v>
      </c>
      <c r="F111" s="35">
        <v>711.16666200000009</v>
      </c>
      <c r="G111" s="35">
        <v>5.3855087023821708</v>
      </c>
      <c r="H111" s="35">
        <v>6.66</v>
      </c>
      <c r="I111" s="35">
        <v>49.459365017806739</v>
      </c>
      <c r="J111" s="35">
        <v>66.957487707629255</v>
      </c>
      <c r="K111" s="35">
        <v>-1.2744912976178295</v>
      </c>
      <c r="L111" s="35">
        <v>11085.348348539999</v>
      </c>
      <c r="M111" s="35">
        <v>2121.3483485400002</v>
      </c>
      <c r="N111" s="35">
        <v>318.52077305405396</v>
      </c>
    </row>
    <row r="112" spans="1:14" ht="12.75" customHeight="1" x14ac:dyDescent="0.25">
      <c r="B112" s="33" t="s">
        <v>345</v>
      </c>
      <c r="C112" s="35">
        <v>117597.41</v>
      </c>
      <c r="D112" s="35">
        <v>20337.850806999999</v>
      </c>
      <c r="E112" s="35">
        <v>12311.199337999999</v>
      </c>
      <c r="F112" s="35">
        <v>14310.133255000001</v>
      </c>
      <c r="G112" s="35">
        <v>5.7821945453314392</v>
      </c>
      <c r="H112" s="35">
        <v>6.0622414503033086</v>
      </c>
      <c r="I112" s="35">
        <v>41.046453931071348</v>
      </c>
      <c r="J112" s="35">
        <v>59.037183313154266</v>
      </c>
      <c r="K112" s="35">
        <v>-0.28004690497186968</v>
      </c>
      <c r="L112" s="35">
        <v>123292.96217227999</v>
      </c>
      <c r="M112" s="35">
        <v>5695.5521722800013</v>
      </c>
      <c r="N112" s="35">
        <v>1045.1796358288289</v>
      </c>
    </row>
    <row r="113" spans="1:14" ht="12.75" customHeight="1" x14ac:dyDescent="0.25">
      <c r="A113" s="33" t="s">
        <v>387</v>
      </c>
    </row>
    <row r="114" spans="1:14" ht="12.75" customHeight="1" x14ac:dyDescent="0.25">
      <c r="A114" s="36">
        <v>1117</v>
      </c>
      <c r="B114" s="33" t="s">
        <v>388</v>
      </c>
      <c r="C114" s="35">
        <v>18980</v>
      </c>
      <c r="D114" s="35">
        <v>1809.7167650000001</v>
      </c>
      <c r="E114" s="35">
        <v>482.71657300000004</v>
      </c>
      <c r="F114" s="35">
        <v>701.63332900000012</v>
      </c>
      <c r="G114" s="35">
        <v>10.487829016713563</v>
      </c>
      <c r="H114" s="35">
        <v>7.5230606140348151</v>
      </c>
      <c r="I114" s="35">
        <v>85.146978537806518</v>
      </c>
      <c r="J114" s="35">
        <v>111.20747810976863</v>
      </c>
      <c r="K114" s="35">
        <v>2.3678290167135629</v>
      </c>
      <c r="L114" s="35">
        <v>13614.608917330001</v>
      </c>
      <c r="M114" s="35">
        <v>-5365.3910826699994</v>
      </c>
      <c r="N114" s="35">
        <v>-739.64053745578315</v>
      </c>
    </row>
    <row r="115" spans="1:14" ht="12.75" customHeight="1" x14ac:dyDescent="0.25">
      <c r="A115" s="36">
        <v>5309</v>
      </c>
      <c r="B115" s="33" t="s">
        <v>389</v>
      </c>
      <c r="C115" s="35">
        <v>84928</v>
      </c>
      <c r="D115" s="35">
        <v>11277.233813000001</v>
      </c>
      <c r="E115" s="35">
        <v>2446.3495589999998</v>
      </c>
      <c r="F115" s="35">
        <v>3307.7999699999996</v>
      </c>
      <c r="G115" s="35">
        <v>7.5309248179369987</v>
      </c>
      <c r="H115" s="35">
        <v>6.2500000000000009</v>
      </c>
      <c r="I115" s="35">
        <v>79.784945979804959</v>
      </c>
      <c r="J115" s="35">
        <v>99.015538655999265</v>
      </c>
      <c r="K115" s="35">
        <v>1.280924817936999</v>
      </c>
      <c r="L115" s="35">
        <v>70482.711331250015</v>
      </c>
      <c r="M115" s="35">
        <v>-14445.288668749998</v>
      </c>
      <c r="N115" s="35">
        <v>-2311.2461869999997</v>
      </c>
    </row>
    <row r="116" spans="1:14" ht="12.75" customHeight="1" x14ac:dyDescent="0.25">
      <c r="A116" s="36">
        <v>9</v>
      </c>
      <c r="B116" s="33" t="s">
        <v>390</v>
      </c>
      <c r="C116" s="35">
        <v>58900</v>
      </c>
      <c r="D116" s="35">
        <v>4578.2002700000012</v>
      </c>
      <c r="E116" s="35">
        <v>1495.1164270000002</v>
      </c>
      <c r="F116" s="35">
        <v>1703.0166429999999</v>
      </c>
      <c r="G116" s="35">
        <v>12.865317488612174</v>
      </c>
      <c r="H116" s="35">
        <v>11.499999999999995</v>
      </c>
      <c r="I116" s="35">
        <v>65.863163344371159</v>
      </c>
      <c r="J116" s="35">
        <v>84.331830289409993</v>
      </c>
      <c r="K116" s="35">
        <v>1.3653174886121746</v>
      </c>
      <c r="L116" s="35">
        <v>52649.303104999999</v>
      </c>
      <c r="M116" s="35">
        <v>-6250.6968949999973</v>
      </c>
      <c r="N116" s="35">
        <v>-543.53886043478258</v>
      </c>
    </row>
    <row r="117" spans="1:14" ht="12.75" customHeight="1" x14ac:dyDescent="0.25">
      <c r="A117" s="36">
        <v>14</v>
      </c>
      <c r="B117" s="33" t="s">
        <v>391</v>
      </c>
      <c r="C117" s="35">
        <v>115958</v>
      </c>
      <c r="D117" s="35">
        <v>8560.333886999997</v>
      </c>
      <c r="E117" s="35">
        <v>3046.4995199999994</v>
      </c>
      <c r="F117" s="35">
        <v>3106.3166019999999</v>
      </c>
      <c r="G117" s="35">
        <v>13.545966960015146</v>
      </c>
      <c r="H117" s="35">
        <v>11.5</v>
      </c>
      <c r="I117" s="35">
        <v>68.532600708720707</v>
      </c>
      <c r="J117" s="35">
        <v>86.873861229229774</v>
      </c>
      <c r="K117" s="35">
        <v>2.045966960015146</v>
      </c>
      <c r="L117" s="35">
        <v>98443.839700499972</v>
      </c>
      <c r="M117" s="35">
        <v>-17514.160299499996</v>
      </c>
      <c r="N117" s="35">
        <v>-1522.9704608260863</v>
      </c>
    </row>
    <row r="118" spans="1:14" ht="12.75" customHeight="1" x14ac:dyDescent="0.25">
      <c r="A118" s="36">
        <v>13</v>
      </c>
      <c r="B118" s="33" t="s">
        <v>392</v>
      </c>
      <c r="C118" s="35">
        <v>88850</v>
      </c>
      <c r="D118" s="35">
        <v>6075.0004680000002</v>
      </c>
      <c r="E118" s="35">
        <v>2346.3329300000005</v>
      </c>
      <c r="F118" s="35">
        <v>2128.833271</v>
      </c>
      <c r="G118" s="35">
        <v>14.625513276585973</v>
      </c>
      <c r="H118" s="35">
        <v>13.749999999999995</v>
      </c>
      <c r="I118" s="35">
        <v>61.248493834106469</v>
      </c>
      <c r="J118" s="35">
        <v>76.731532599249874</v>
      </c>
      <c r="K118" s="35">
        <v>0.875513276585973</v>
      </c>
      <c r="L118" s="35">
        <v>83531.256434999988</v>
      </c>
      <c r="M118" s="35">
        <v>-5318.7435649999998</v>
      </c>
      <c r="N118" s="35">
        <v>-386.81771381818186</v>
      </c>
    </row>
    <row r="119" spans="1:14" ht="12.75" customHeight="1" x14ac:dyDescent="0.25">
      <c r="A119" s="36">
        <v>1112</v>
      </c>
      <c r="B119" s="33" t="s">
        <v>393</v>
      </c>
      <c r="C119" s="35">
        <v>106084.97</v>
      </c>
      <c r="D119" s="35">
        <v>7846.0504959999989</v>
      </c>
      <c r="E119" s="35">
        <v>2306.49955</v>
      </c>
      <c r="F119" s="35">
        <v>4021.8832959999995</v>
      </c>
      <c r="G119" s="35">
        <v>13.52081152856246</v>
      </c>
      <c r="H119" s="35">
        <v>12.243519032757197</v>
      </c>
      <c r="I119" s="35">
        <v>57.999960718742678</v>
      </c>
      <c r="J119" s="35">
        <v>80.976362914519157</v>
      </c>
      <c r="K119" s="35">
        <v>2.0208115285624602</v>
      </c>
      <c r="L119" s="35">
        <v>96063.268579750031</v>
      </c>
      <c r="M119" s="35">
        <v>-10021.701420249994</v>
      </c>
      <c r="N119" s="35">
        <v>-889.24333799209501</v>
      </c>
    </row>
    <row r="120" spans="1:14" ht="12.75" customHeight="1" x14ac:dyDescent="0.25">
      <c r="A120" s="36">
        <v>16</v>
      </c>
      <c r="B120" s="33" t="s">
        <v>394</v>
      </c>
      <c r="C120" s="35">
        <v>70939.37</v>
      </c>
      <c r="D120" s="35">
        <v>5031.6670360000007</v>
      </c>
      <c r="E120" s="35">
        <v>1681.0163469999998</v>
      </c>
      <c r="F120" s="35">
        <v>2166.9999549999998</v>
      </c>
      <c r="G120" s="35">
        <v>14.098581939633732</v>
      </c>
      <c r="H120" s="35">
        <v>13.749999999999998</v>
      </c>
      <c r="I120" s="35">
        <v>58.101474033900644</v>
      </c>
      <c r="J120" s="35">
        <v>76.857891464155003</v>
      </c>
      <c r="K120" s="35">
        <v>0.34858193963373196</v>
      </c>
      <c r="L120" s="35">
        <v>69185.421745</v>
      </c>
      <c r="M120" s="35">
        <v>-1753.9482550000002</v>
      </c>
      <c r="N120" s="35">
        <v>-127.55987309090921</v>
      </c>
    </row>
    <row r="121" spans="1:14" ht="12.75" customHeight="1" x14ac:dyDescent="0.25">
      <c r="A121" s="36">
        <v>2</v>
      </c>
      <c r="B121" s="33" t="s">
        <v>395</v>
      </c>
      <c r="C121" s="35">
        <v>131620.74</v>
      </c>
      <c r="D121" s="35">
        <v>9956.8173879999977</v>
      </c>
      <c r="E121" s="35">
        <v>3583.9326849999993</v>
      </c>
      <c r="F121" s="35">
        <v>3503.9166049999994</v>
      </c>
      <c r="G121" s="35">
        <v>13.219157776121309</v>
      </c>
      <c r="H121" s="35">
        <v>11.500000000000005</v>
      </c>
      <c r="I121" s="35">
        <v>67.148756587577438</v>
      </c>
      <c r="J121" s="35">
        <v>84.524724823171297</v>
      </c>
      <c r="K121" s="35">
        <v>1.7191577761213079</v>
      </c>
      <c r="L121" s="35">
        <v>114503.39996200001</v>
      </c>
      <c r="M121" s="35">
        <v>-17117.340037999998</v>
      </c>
      <c r="N121" s="35">
        <v>-1488.4643511304344</v>
      </c>
    </row>
    <row r="122" spans="1:14" ht="12.75" customHeight="1" x14ac:dyDescent="0.25">
      <c r="A122" s="36">
        <v>5</v>
      </c>
      <c r="B122" s="33" t="s">
        <v>396</v>
      </c>
      <c r="C122" s="35">
        <v>80236</v>
      </c>
      <c r="D122" s="35">
        <v>6136.1670549999981</v>
      </c>
      <c r="E122" s="35">
        <v>1543.4329959999993</v>
      </c>
      <c r="F122" s="35">
        <v>2228.6332889999999</v>
      </c>
      <c r="G122" s="35">
        <v>13.075915189535207</v>
      </c>
      <c r="H122" s="35">
        <v>11.5</v>
      </c>
      <c r="I122" s="35">
        <v>70.416624625564552</v>
      </c>
      <c r="J122" s="35">
        <v>90.851651535997533</v>
      </c>
      <c r="K122" s="35">
        <v>1.5759151895352079</v>
      </c>
      <c r="L122" s="35">
        <v>70565.921132499992</v>
      </c>
      <c r="M122" s="35">
        <v>-9670.0788675000003</v>
      </c>
      <c r="N122" s="35">
        <v>-840.8764232608695</v>
      </c>
    </row>
    <row r="123" spans="1:14" ht="12.75" customHeight="1" x14ac:dyDescent="0.25">
      <c r="A123" s="36">
        <v>61</v>
      </c>
      <c r="B123" s="33" t="s">
        <v>424</v>
      </c>
      <c r="C123" s="35">
        <v>32590</v>
      </c>
      <c r="D123" s="35">
        <v>2249.0667940000003</v>
      </c>
      <c r="E123" s="35">
        <v>873.03322800000012</v>
      </c>
      <c r="F123" s="35">
        <v>678.2833139999999</v>
      </c>
      <c r="G123" s="35">
        <v>14.490454479583587</v>
      </c>
      <c r="H123" s="35">
        <v>13.749999999999995</v>
      </c>
      <c r="I123" s="35">
        <v>62.366914296301587</v>
      </c>
      <c r="J123" s="35">
        <v>75.916267940966577</v>
      </c>
      <c r="K123" s="35">
        <v>0.74045447958358634</v>
      </c>
      <c r="L123" s="35">
        <v>30924.668417499997</v>
      </c>
      <c r="M123" s="35">
        <v>-1665.3315825000016</v>
      </c>
      <c r="N123" s="35">
        <v>-121.11502418181813</v>
      </c>
    </row>
    <row r="124" spans="1:14" ht="12.75" customHeight="1" x14ac:dyDescent="0.25">
      <c r="A124" s="36">
        <v>62</v>
      </c>
      <c r="B124" s="33" t="s">
        <v>397</v>
      </c>
      <c r="C124" s="35">
        <v>94646.86</v>
      </c>
      <c r="D124" s="35">
        <v>6981.4671890000009</v>
      </c>
      <c r="E124" s="35">
        <v>2543.7162110000004</v>
      </c>
      <c r="F124" s="35">
        <v>2626.6666079999995</v>
      </c>
      <c r="G124" s="35">
        <v>13.556872422049851</v>
      </c>
      <c r="H124" s="35">
        <v>11.499999999999998</v>
      </c>
      <c r="I124" s="35">
        <v>67.727644214771857</v>
      </c>
      <c r="J124" s="35">
        <v>86.404233837856481</v>
      </c>
      <c r="K124" s="35">
        <v>2.0568724220498509</v>
      </c>
      <c r="L124" s="35">
        <v>80286.872673499995</v>
      </c>
      <c r="M124" s="35">
        <v>-14359.987326499997</v>
      </c>
      <c r="N124" s="35">
        <v>-1248.6945501304338</v>
      </c>
    </row>
    <row r="125" spans="1:14" ht="12.75" customHeight="1" x14ac:dyDescent="0.25">
      <c r="A125" s="36">
        <v>1116</v>
      </c>
      <c r="B125" s="33" t="s">
        <v>398</v>
      </c>
      <c r="C125" s="35">
        <v>30792</v>
      </c>
      <c r="D125" s="35">
        <v>2374.6835169999999</v>
      </c>
      <c r="E125" s="35">
        <v>585.61650300000008</v>
      </c>
      <c r="F125" s="35">
        <v>1170.1999820000001</v>
      </c>
      <c r="G125" s="35">
        <v>12.966780532885636</v>
      </c>
      <c r="H125" s="35">
        <v>11.5</v>
      </c>
      <c r="I125" s="35">
        <v>64.824239584247564</v>
      </c>
      <c r="J125" s="35">
        <v>90.449116609415285</v>
      </c>
      <c r="K125" s="35">
        <v>1.4667805328856367</v>
      </c>
      <c r="L125" s="35">
        <v>27308.860445499999</v>
      </c>
      <c r="M125" s="35">
        <v>-3483.1395545</v>
      </c>
      <c r="N125" s="35">
        <v>-302.88170039130438</v>
      </c>
    </row>
    <row r="126" spans="1:14" ht="12.75" customHeight="1" x14ac:dyDescent="0.25">
      <c r="A126" s="36">
        <v>1113</v>
      </c>
      <c r="B126" s="33" t="s">
        <v>437</v>
      </c>
      <c r="C126" s="35">
        <v>17781</v>
      </c>
      <c r="D126" s="35">
        <v>1294.000072</v>
      </c>
      <c r="E126" s="35">
        <v>398.94993900000003</v>
      </c>
      <c r="F126" s="35">
        <v>77.233326000000005</v>
      </c>
      <c r="G126" s="35">
        <v>13.741112063863934</v>
      </c>
      <c r="H126" s="35">
        <v>11.5</v>
      </c>
      <c r="I126" s="35">
        <v>87.345411102374669</v>
      </c>
      <c r="J126" s="35">
        <v>91.330157589918528</v>
      </c>
      <c r="K126" s="35">
        <v>2.2411120638639339</v>
      </c>
      <c r="L126" s="35">
        <v>14881.000828</v>
      </c>
      <c r="M126" s="35">
        <v>-2899.9991719999998</v>
      </c>
      <c r="N126" s="35">
        <v>-252.17384104347829</v>
      </c>
    </row>
    <row r="127" spans="1:14" ht="12.75" customHeight="1" x14ac:dyDescent="0.25">
      <c r="A127" s="36">
        <v>1115</v>
      </c>
      <c r="B127" s="33" t="s">
        <v>438</v>
      </c>
      <c r="C127" s="35">
        <v>21101</v>
      </c>
      <c r="D127" s="35">
        <v>1333.4834390000001</v>
      </c>
      <c r="E127" s="35">
        <v>458.36657999999994</v>
      </c>
      <c r="F127" s="35">
        <v>579.06664799999999</v>
      </c>
      <c r="G127" s="35">
        <v>15.823968549488676</v>
      </c>
      <c r="H127" s="35">
        <v>13.75</v>
      </c>
      <c r="I127" s="35">
        <v>64.726787034793858</v>
      </c>
      <c r="J127" s="35">
        <v>85.644343301161385</v>
      </c>
      <c r="K127" s="35">
        <v>2.0739685494886748</v>
      </c>
      <c r="L127" s="35">
        <v>18335.397286250001</v>
      </c>
      <c r="M127" s="35">
        <v>-2765.60271375</v>
      </c>
      <c r="N127" s="35">
        <v>-201.13474281818185</v>
      </c>
    </row>
    <row r="128" spans="1:14" ht="12.75" customHeight="1" x14ac:dyDescent="0.25">
      <c r="A128" s="36">
        <v>1114</v>
      </c>
      <c r="B128" s="33" t="s">
        <v>400</v>
      </c>
      <c r="C128" s="35">
        <v>13405</v>
      </c>
      <c r="D128" s="35">
        <v>1115.5334100000002</v>
      </c>
      <c r="E128" s="35">
        <v>789.49993300000006</v>
      </c>
      <c r="F128" s="35">
        <v>1266.883329</v>
      </c>
      <c r="G128" s="35">
        <v>12.016672813053622</v>
      </c>
      <c r="H128" s="35">
        <v>11.499999999999998</v>
      </c>
      <c r="I128" s="35">
        <v>36.749142374699531</v>
      </c>
      <c r="J128" s="35">
        <v>61.188019524433074</v>
      </c>
      <c r="K128" s="35">
        <v>0.51667281305362167</v>
      </c>
      <c r="L128" s="35">
        <v>12828.634215</v>
      </c>
      <c r="M128" s="35">
        <v>-576.36578499999985</v>
      </c>
      <c r="N128" s="35">
        <v>-50.118763913043459</v>
      </c>
    </row>
    <row r="129" spans="1:20" ht="12.75" customHeight="1" x14ac:dyDescent="0.25">
      <c r="A129" s="36">
        <v>2000</v>
      </c>
      <c r="B129" s="33" t="s">
        <v>401</v>
      </c>
      <c r="C129" s="35">
        <v>113574.74</v>
      </c>
      <c r="D129" s="35">
        <v>9188.7005769999996</v>
      </c>
      <c r="E129" s="35">
        <v>2338.9661569999998</v>
      </c>
      <c r="F129" s="35">
        <v>2737.6499410000001</v>
      </c>
      <c r="G129" s="35">
        <v>12.360261284853053</v>
      </c>
      <c r="H129" s="35">
        <v>11.5</v>
      </c>
      <c r="I129" s="35">
        <v>69.231301150489287</v>
      </c>
      <c r="J129" s="35">
        <v>85.672708754190609</v>
      </c>
      <c r="K129" s="35">
        <v>0.86026128485305209</v>
      </c>
      <c r="L129" s="35">
        <v>105670.0566355</v>
      </c>
      <c r="M129" s="35">
        <v>-7904.6833644999961</v>
      </c>
      <c r="N129" s="35">
        <v>-687.36377082608681</v>
      </c>
    </row>
    <row r="130" spans="1:20" ht="12.75" customHeight="1" x14ac:dyDescent="0.25">
      <c r="A130" s="36">
        <v>2002</v>
      </c>
      <c r="B130" s="33" t="s">
        <v>402</v>
      </c>
      <c r="C130" s="35">
        <v>68249.37</v>
      </c>
      <c r="D130" s="35">
        <v>4718.1836360000007</v>
      </c>
      <c r="E130" s="35">
        <v>1799.6997380000003</v>
      </c>
      <c r="F130" s="35">
        <v>1411.36663</v>
      </c>
      <c r="G130" s="35">
        <v>14.465178819928406</v>
      </c>
      <c r="H130" s="35">
        <v>13.75</v>
      </c>
      <c r="I130" s="35">
        <v>62.598487157198896</v>
      </c>
      <c r="J130" s="35">
        <v>76.153411477748335</v>
      </c>
      <c r="K130" s="35">
        <v>0.7151788199284056</v>
      </c>
      <c r="L130" s="35">
        <v>64875.024995</v>
      </c>
      <c r="M130" s="35">
        <v>-3374.3450049999997</v>
      </c>
      <c r="N130" s="35">
        <v>-245.40690945454546</v>
      </c>
    </row>
    <row r="131" spans="1:20" ht="12.75" customHeight="1" x14ac:dyDescent="0.25">
      <c r="A131" s="36">
        <v>2003</v>
      </c>
      <c r="B131" s="33" t="s">
        <v>403</v>
      </c>
      <c r="C131" s="35">
        <v>95190</v>
      </c>
      <c r="D131" s="35">
        <v>7236.5338580000016</v>
      </c>
      <c r="E131" s="35">
        <v>2521.6162029999996</v>
      </c>
      <c r="F131" s="35">
        <v>2511.4999479999997</v>
      </c>
      <c r="G131" s="35">
        <v>13.154087560133126</v>
      </c>
      <c r="H131" s="35">
        <v>11.499999999999998</v>
      </c>
      <c r="I131" s="35">
        <v>67.462326130201603</v>
      </c>
      <c r="J131" s="35">
        <v>84.825415186722765</v>
      </c>
      <c r="K131" s="35">
        <v>1.6540875601331253</v>
      </c>
      <c r="L131" s="35">
        <v>83220.139366999996</v>
      </c>
      <c r="M131" s="35">
        <v>-11969.860633</v>
      </c>
      <c r="N131" s="35">
        <v>-1040.857446347826</v>
      </c>
    </row>
    <row r="132" spans="1:20" ht="12.75" customHeight="1" x14ac:dyDescent="0.25">
      <c r="A132" s="36">
        <v>2001</v>
      </c>
      <c r="B132" s="33" t="s">
        <v>404</v>
      </c>
      <c r="C132" s="35">
        <v>45420</v>
      </c>
      <c r="D132" s="35">
        <v>3170.1835290000004</v>
      </c>
      <c r="E132" s="35">
        <v>1384.2665010000001</v>
      </c>
      <c r="F132" s="35">
        <v>1556.4166399999999</v>
      </c>
      <c r="G132" s="35">
        <v>14.327246225497625</v>
      </c>
      <c r="H132" s="35">
        <v>13.749999999999995</v>
      </c>
      <c r="I132" s="35">
        <v>54.055715917365909</v>
      </c>
      <c r="J132" s="35">
        <v>72.52612745181321</v>
      </c>
      <c r="K132" s="35">
        <v>0.57724622549762439</v>
      </c>
      <c r="L132" s="35">
        <v>43590.023523749995</v>
      </c>
      <c r="M132" s="35">
        <v>-1829.976476250001</v>
      </c>
      <c r="N132" s="35">
        <v>-133.08919827272734</v>
      </c>
    </row>
    <row r="133" spans="1:20" ht="12.75" customHeight="1" x14ac:dyDescent="0.25">
      <c r="A133" s="36">
        <v>0</v>
      </c>
      <c r="B133" s="33" t="s">
        <v>337</v>
      </c>
      <c r="C133" s="35">
        <v>0</v>
      </c>
      <c r="D133" s="35">
        <v>675.28338499999995</v>
      </c>
      <c r="E133" s="35">
        <v>222.349975</v>
      </c>
      <c r="F133" s="35">
        <v>12637.933326</v>
      </c>
      <c r="G133" s="35">
        <v>0</v>
      </c>
      <c r="H133" s="35">
        <v>1</v>
      </c>
      <c r="I133" s="35">
        <v>0</v>
      </c>
      <c r="J133" s="35">
        <v>0</v>
      </c>
      <c r="K133" s="35">
        <v>-1</v>
      </c>
      <c r="L133" s="35">
        <v>675.28338499999995</v>
      </c>
      <c r="M133" s="35">
        <v>675.28338499999995</v>
      </c>
      <c r="N133" s="35">
        <v>675.28338499999995</v>
      </c>
    </row>
    <row r="134" spans="1:20" ht="12.75" customHeight="1" x14ac:dyDescent="0.25">
      <c r="B134" s="33" t="s">
        <v>345</v>
      </c>
      <c r="C134" s="35">
        <v>1289247.05</v>
      </c>
      <c r="D134" s="35">
        <v>101608.30658400001</v>
      </c>
      <c r="E134" s="35">
        <v>32847.977554999998</v>
      </c>
      <c r="F134" s="35">
        <v>50122.232652000006</v>
      </c>
      <c r="G134" s="35">
        <v>12.688402093722271</v>
      </c>
      <c r="H134" s="35">
        <v>11.334070327491069</v>
      </c>
      <c r="I134" s="35">
        <v>61.519666967646252</v>
      </c>
      <c r="J134" s="35">
        <v>84.452714913231759</v>
      </c>
      <c r="K134" s="35">
        <v>1.3543317662312007</v>
      </c>
      <c r="L134" s="35">
        <v>1151635.69268033</v>
      </c>
      <c r="M134" s="35">
        <v>-137611.35731966997</v>
      </c>
      <c r="N134" s="35">
        <v>-12457.910307388587</v>
      </c>
    </row>
    <row r="135" spans="1:20" ht="12.75" customHeight="1" x14ac:dyDescent="0.25">
      <c r="B135" s="33" t="s">
        <v>369</v>
      </c>
      <c r="C135" s="35">
        <v>2631530.2999999998</v>
      </c>
      <c r="D135" s="35">
        <v>328009.227297</v>
      </c>
      <c r="E135" s="35">
        <v>73986.074626999995</v>
      </c>
      <c r="F135" s="35">
        <v>223966.49785800008</v>
      </c>
      <c r="G135" s="35">
        <v>8.0227325361711515</v>
      </c>
      <c r="H135" s="35">
        <v>8.0363344136717192</v>
      </c>
      <c r="I135" s="35">
        <v>52.573456493201505</v>
      </c>
      <c r="J135" s="35">
        <v>81.803206267252776</v>
      </c>
      <c r="K135" s="35">
        <v>-1.3601877500568661E-2</v>
      </c>
      <c r="L135" s="35">
        <v>2635991.8413287504</v>
      </c>
      <c r="M135" s="35">
        <v>4461.5413287500478</v>
      </c>
      <c r="N135" s="35">
        <v>-2293.4019404239834</v>
      </c>
    </row>
    <row r="136" spans="1:20" ht="12.75" customHeight="1" x14ac:dyDescent="0.25">
      <c r="B136" s="33" t="s">
        <v>370</v>
      </c>
      <c r="C136" s="35">
        <v>2631530.2999999998</v>
      </c>
      <c r="D136" s="35">
        <v>328009.227297</v>
      </c>
      <c r="E136" s="35">
        <v>73986.074626999995</v>
      </c>
      <c r="F136" s="35">
        <v>223966.49785800008</v>
      </c>
      <c r="G136" s="35">
        <v>8.0227325361711515</v>
      </c>
      <c r="H136" s="35">
        <v>8.0363344136717192</v>
      </c>
      <c r="I136" s="35">
        <v>52.573456493201505</v>
      </c>
      <c r="J136" s="35">
        <v>81.803206267252776</v>
      </c>
      <c r="K136" s="35">
        <v>-1.3601877500568661E-2</v>
      </c>
      <c r="L136" s="35">
        <v>2635991.8413287504</v>
      </c>
      <c r="M136" s="35">
        <v>4461.5413287500478</v>
      </c>
      <c r="N136" s="35">
        <v>-2293.4019404239834</v>
      </c>
    </row>
    <row r="137" spans="1:20" ht="12.75" customHeight="1" x14ac:dyDescent="0.25">
      <c r="A137" s="33" t="s">
        <v>371</v>
      </c>
      <c r="B137" s="34">
        <v>44979</v>
      </c>
      <c r="C137" s="33" t="s">
        <v>372</v>
      </c>
    </row>
    <row r="140" spans="1:20" ht="12.75" customHeight="1" x14ac:dyDescent="0.25">
      <c r="A140" s="42" t="s">
        <v>373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Q140" s="46">
        <v>0.40689311116787763</v>
      </c>
    </row>
    <row r="141" spans="1:20" ht="12.75" customHeight="1" x14ac:dyDescent="0.25">
      <c r="A141" s="48" t="s">
        <v>411</v>
      </c>
      <c r="B141" s="42" t="s">
        <v>374</v>
      </c>
      <c r="C141" s="44">
        <v>3350.16</v>
      </c>
      <c r="D141" s="44">
        <v>1746.0500529999997</v>
      </c>
      <c r="E141" s="44">
        <v>666.08329400000002</v>
      </c>
      <c r="F141" s="44">
        <v>1722.349991</v>
      </c>
      <c r="G141" s="44">
        <v>1.9187078825397228</v>
      </c>
      <c r="H141" s="44">
        <v>1.67</v>
      </c>
      <c r="I141" s="44">
        <v>48.520786460055859</v>
      </c>
      <c r="J141" s="44">
        <v>83.166373671728209</v>
      </c>
      <c r="K141" s="44">
        <v>0.24870788253972279</v>
      </c>
      <c r="L141" s="44">
        <v>2915.9035885099997</v>
      </c>
      <c r="M141" s="44">
        <v>-434.25641149</v>
      </c>
      <c r="N141" s="44">
        <v>-260.03377933532937</v>
      </c>
      <c r="P141" s="55">
        <f t="shared" ref="P141:P153" si="0">SUM(D141:F141)*I141</f>
        <v>200608.38316575694</v>
      </c>
      <c r="Q141" s="47">
        <f t="shared" ref="Q141:Q152" si="1">$Q$140/($I$154/100)-1+I141/100</f>
        <v>0.54663231429481063</v>
      </c>
      <c r="T141" s="56">
        <f t="shared" ref="T141:T153" si="2">(SUM($D141:$F141))*$Q141</f>
        <v>2260.0421954642738</v>
      </c>
    </row>
    <row r="142" spans="1:20" ht="12.75" customHeight="1" x14ac:dyDescent="0.25">
      <c r="A142" s="48" t="s">
        <v>411</v>
      </c>
      <c r="B142" s="42" t="s">
        <v>431</v>
      </c>
      <c r="C142" s="44">
        <v>40601</v>
      </c>
      <c r="D142" s="44">
        <v>3421.9834190000001</v>
      </c>
      <c r="E142" s="44">
        <v>857.33327999999995</v>
      </c>
      <c r="F142" s="44">
        <v>2605.2166440000001</v>
      </c>
      <c r="G142" s="44">
        <v>11.864756496062965</v>
      </c>
      <c r="H142" s="44">
        <v>10.000000000000002</v>
      </c>
      <c r="I142" s="44">
        <v>56.930510823731247</v>
      </c>
      <c r="J142" s="44">
        <v>91.589388579627581</v>
      </c>
      <c r="K142" s="44">
        <v>1.8647564960629643</v>
      </c>
      <c r="L142" s="44">
        <v>34219.834190000001</v>
      </c>
      <c r="M142" s="44">
        <v>-6381.1658099999986</v>
      </c>
      <c r="N142" s="44">
        <v>-638.11658100000011</v>
      </c>
      <c r="P142" s="55">
        <f t="shared" si="0"/>
        <v>391940.00000000017</v>
      </c>
      <c r="Q142" s="47">
        <f t="shared" si="1"/>
        <v>0.63072955793156449</v>
      </c>
      <c r="T142" s="56">
        <f t="shared" si="2"/>
        <v>4342.2786719955056</v>
      </c>
    </row>
    <row r="143" spans="1:20" ht="12.75" customHeight="1" x14ac:dyDescent="0.25">
      <c r="A143" s="48" t="s">
        <v>411</v>
      </c>
      <c r="B143" s="42" t="s">
        <v>375</v>
      </c>
      <c r="C143" s="44">
        <v>164</v>
      </c>
      <c r="D143" s="44">
        <v>76.633333000000007</v>
      </c>
      <c r="E143" s="44">
        <v>0</v>
      </c>
      <c r="F143" s="44">
        <v>0</v>
      </c>
      <c r="G143" s="44">
        <v>2.1400609053504174</v>
      </c>
      <c r="H143" s="44">
        <v>2.1699999999999995</v>
      </c>
      <c r="I143" s="44">
        <v>98.620317987624261</v>
      </c>
      <c r="J143" s="44">
        <v>98.620317987624261</v>
      </c>
      <c r="K143" s="44">
        <v>-2.9939094649582786E-2</v>
      </c>
      <c r="L143" s="44">
        <v>166.29433260999997</v>
      </c>
      <c r="M143" s="44">
        <v>2.2943326099999832</v>
      </c>
      <c r="N143" s="44">
        <v>1.0572961336405451</v>
      </c>
      <c r="P143" s="55">
        <f t="shared" si="0"/>
        <v>7557.6036689115008</v>
      </c>
      <c r="Q143" s="47">
        <f t="shared" si="1"/>
        <v>1.0476276295704947</v>
      </c>
      <c r="T143" s="56">
        <f t="shared" si="2"/>
        <v>80.28319699687637</v>
      </c>
    </row>
    <row r="144" spans="1:20" ht="12.75" customHeight="1" x14ac:dyDescent="0.25">
      <c r="A144" s="48" t="s">
        <v>411</v>
      </c>
      <c r="B144" s="42" t="s">
        <v>432</v>
      </c>
      <c r="C144" s="44">
        <v>4746</v>
      </c>
      <c r="D144" s="44">
        <v>2420.6500460000002</v>
      </c>
      <c r="E144" s="44">
        <v>426.93331000000006</v>
      </c>
      <c r="F144" s="44">
        <v>936.7833169999999</v>
      </c>
      <c r="G144" s="44">
        <v>1.9606303719294416</v>
      </c>
      <c r="H144" s="44">
        <v>1.67</v>
      </c>
      <c r="I144" s="44">
        <v>75.09621590958352</v>
      </c>
      <c r="J144" s="44">
        <v>99.800982546610697</v>
      </c>
      <c r="K144" s="44">
        <v>0.29063037192944163</v>
      </c>
      <c r="L144" s="44">
        <v>4042.4855768200005</v>
      </c>
      <c r="M144" s="44">
        <v>-703.51442317999999</v>
      </c>
      <c r="N144" s="44">
        <v>-421.26612166467055</v>
      </c>
      <c r="P144" s="55">
        <f t="shared" si="0"/>
        <v>284191.61675664026</v>
      </c>
      <c r="Q144" s="47">
        <f t="shared" si="1"/>
        <v>0.81238660879008717</v>
      </c>
      <c r="T144" s="56">
        <f t="shared" si="2"/>
        <v>3074.3688078966948</v>
      </c>
    </row>
    <row r="145" spans="1:20" ht="12.75" customHeight="1" x14ac:dyDescent="0.25">
      <c r="A145" s="48" t="s">
        <v>411</v>
      </c>
      <c r="B145" s="42" t="s">
        <v>376</v>
      </c>
      <c r="C145" s="44">
        <v>79616</v>
      </c>
      <c r="D145" s="44">
        <v>5799.7501199999997</v>
      </c>
      <c r="E145" s="44">
        <v>1074.0832370000001</v>
      </c>
      <c r="F145" s="44">
        <v>3596.4833180000001</v>
      </c>
      <c r="G145" s="44">
        <v>13.727487969774808</v>
      </c>
      <c r="H145" s="44">
        <v>17.000000000000004</v>
      </c>
      <c r="I145" s="44">
        <v>44.729249964610617</v>
      </c>
      <c r="J145" s="44">
        <v>68.132203305129622</v>
      </c>
      <c r="K145" s="44">
        <v>-3.2725120302251911</v>
      </c>
      <c r="L145" s="44">
        <v>98595.752040000021</v>
      </c>
      <c r="M145" s="44">
        <v>18979.752039999996</v>
      </c>
      <c r="N145" s="44">
        <v>1116.4560023529411</v>
      </c>
      <c r="P145" s="55">
        <f t="shared" si="0"/>
        <v>468329.41176470573</v>
      </c>
      <c r="Q145" s="47">
        <f t="shared" si="1"/>
        <v>0.50871694934035816</v>
      </c>
      <c r="T145" s="56">
        <f t="shared" si="2"/>
        <v>5326.4275575334823</v>
      </c>
    </row>
    <row r="146" spans="1:20" ht="12.75" customHeight="1" x14ac:dyDescent="0.25">
      <c r="A146" s="48" t="s">
        <v>411</v>
      </c>
      <c r="B146" s="42" t="s">
        <v>377</v>
      </c>
      <c r="C146" s="44">
        <v>9837</v>
      </c>
      <c r="D146" s="44">
        <v>855.28334500000017</v>
      </c>
      <c r="E146" s="44">
        <v>83.366662999999988</v>
      </c>
      <c r="F146" s="44">
        <v>549.73332800000003</v>
      </c>
      <c r="G146" s="44">
        <v>11.501451603737237</v>
      </c>
      <c r="H146" s="44">
        <v>13</v>
      </c>
      <c r="I146" s="44">
        <v>50.83988038497548</v>
      </c>
      <c r="J146" s="44">
        <v>80.61495778438298</v>
      </c>
      <c r="K146" s="44">
        <v>-1.4985483962627633</v>
      </c>
      <c r="L146" s="44">
        <v>11118.683485000001</v>
      </c>
      <c r="M146" s="44">
        <v>1281.6834850000005</v>
      </c>
      <c r="N146" s="44">
        <v>98.591037307692332</v>
      </c>
      <c r="P146" s="55">
        <f t="shared" si="0"/>
        <v>75669.23076923078</v>
      </c>
      <c r="Q146" s="47">
        <f t="shared" si="1"/>
        <v>0.56982325354400676</v>
      </c>
      <c r="T146" s="56">
        <f t="shared" si="2"/>
        <v>848.11543504020278</v>
      </c>
    </row>
    <row r="147" spans="1:20" ht="12.75" customHeight="1" x14ac:dyDescent="0.25">
      <c r="A147" s="48" t="s">
        <v>411</v>
      </c>
      <c r="B147" s="42" t="s">
        <v>337</v>
      </c>
      <c r="C147" s="44">
        <v>0</v>
      </c>
      <c r="D147" s="44">
        <v>151.56667400000001</v>
      </c>
      <c r="E147" s="44">
        <v>23.083332999999996</v>
      </c>
      <c r="F147" s="44">
        <v>21484.349999000002</v>
      </c>
      <c r="G147" s="44">
        <v>0</v>
      </c>
      <c r="H147" s="44">
        <v>1</v>
      </c>
      <c r="I147" s="44">
        <v>0</v>
      </c>
      <c r="J147" s="44">
        <v>0</v>
      </c>
      <c r="K147" s="44">
        <v>-1</v>
      </c>
      <c r="L147" s="44">
        <v>151.56667400000001</v>
      </c>
      <c r="M147" s="44">
        <v>151.56667400000001</v>
      </c>
      <c r="N147" s="44">
        <v>151.56667400000001</v>
      </c>
      <c r="P147" s="55">
        <f t="shared" si="0"/>
        <v>0</v>
      </c>
      <c r="Q147" s="47">
        <f t="shared" si="1"/>
        <v>6.1424449694251981E-2</v>
      </c>
      <c r="T147" s="56">
        <f t="shared" si="2"/>
        <v>1330.3921562963505</v>
      </c>
    </row>
    <row r="148" spans="1:20" ht="12.75" customHeight="1" x14ac:dyDescent="0.25">
      <c r="A148" s="48" t="s">
        <v>411</v>
      </c>
      <c r="B148" s="42" t="s">
        <v>385</v>
      </c>
      <c r="C148" s="44">
        <v>1742</v>
      </c>
      <c r="D148" s="44">
        <v>898.8333439999999</v>
      </c>
      <c r="E148" s="44">
        <v>9.0833300000000001</v>
      </c>
      <c r="F148" s="44">
        <v>199.46666000000002</v>
      </c>
      <c r="G148" s="44">
        <v>1.9380678427523934</v>
      </c>
      <c r="H148" s="44">
        <v>2.1700000000000004</v>
      </c>
      <c r="I148" s="44">
        <v>72.492058763240195</v>
      </c>
      <c r="J148" s="44">
        <v>88.418353772728551</v>
      </c>
      <c r="K148" s="44">
        <v>-0.23193215724760649</v>
      </c>
      <c r="L148" s="44">
        <v>1950.46835648</v>
      </c>
      <c r="M148" s="44">
        <v>208.46835648000001</v>
      </c>
      <c r="N148" s="44">
        <v>96.068367041474644</v>
      </c>
      <c r="P148" s="55">
        <f t="shared" si="0"/>
        <v>80276.497721760839</v>
      </c>
      <c r="Q148" s="47">
        <f t="shared" si="1"/>
        <v>0.78634503732665395</v>
      </c>
      <c r="T148" s="56">
        <f t="shared" si="2"/>
        <v>870.78538910914438</v>
      </c>
    </row>
    <row r="149" spans="1:20" ht="12.75" customHeight="1" x14ac:dyDescent="0.25">
      <c r="A149" s="48" t="s">
        <v>411</v>
      </c>
      <c r="B149" s="42" t="s">
        <v>386</v>
      </c>
      <c r="C149" s="44">
        <v>8596</v>
      </c>
      <c r="D149" s="44">
        <v>4567.3167590000003</v>
      </c>
      <c r="E149" s="44">
        <v>616.88327099999992</v>
      </c>
      <c r="F149" s="44">
        <v>1589.1666440000001</v>
      </c>
      <c r="G149" s="44">
        <v>1.8820678428010031</v>
      </c>
      <c r="H149" s="44">
        <v>2.17</v>
      </c>
      <c r="I149" s="44">
        <v>58.483329090079515</v>
      </c>
      <c r="J149" s="44">
        <v>76.410830957728635</v>
      </c>
      <c r="K149" s="44">
        <v>-0.28793215719899679</v>
      </c>
      <c r="L149" s="44">
        <v>9911.0773670299986</v>
      </c>
      <c r="M149" s="44">
        <v>1315.07736703</v>
      </c>
      <c r="N149" s="44">
        <v>606.0264364193547</v>
      </c>
      <c r="P149" s="55">
        <f t="shared" si="0"/>
        <v>396129.03224331932</v>
      </c>
      <c r="Q149" s="47">
        <f t="shared" si="1"/>
        <v>0.64625774059504715</v>
      </c>
      <c r="T149" s="56">
        <f t="shared" si="2"/>
        <v>4377.3406429610295</v>
      </c>
    </row>
    <row r="150" spans="1:20" ht="12.75" customHeight="1" x14ac:dyDescent="0.25">
      <c r="A150" s="48" t="s">
        <v>411</v>
      </c>
      <c r="B150" s="42" t="s">
        <v>433</v>
      </c>
      <c r="C150" s="44">
        <v>2894</v>
      </c>
      <c r="D150" s="44">
        <v>1793.0833859999998</v>
      </c>
      <c r="E150" s="44">
        <v>330.69996100000003</v>
      </c>
      <c r="F150" s="44">
        <v>1346.799994</v>
      </c>
      <c r="G150" s="44">
        <v>1.6139795965964074</v>
      </c>
      <c r="H150" s="44">
        <v>1.67</v>
      </c>
      <c r="I150" s="44">
        <v>49.932070802310491</v>
      </c>
      <c r="J150" s="44">
        <v>81.596559015733959</v>
      </c>
      <c r="K150" s="44">
        <v>-5.6020403403592524E-2</v>
      </c>
      <c r="L150" s="44">
        <v>2994.4492546199999</v>
      </c>
      <c r="M150" s="44">
        <v>100.44925461999996</v>
      </c>
      <c r="N150" s="44">
        <v>60.149254263473019</v>
      </c>
      <c r="P150" s="55">
        <f t="shared" si="0"/>
        <v>173293.41310813127</v>
      </c>
      <c r="Q150" s="47">
        <f t="shared" si="1"/>
        <v>0.56074515771735689</v>
      </c>
      <c r="T150" s="56">
        <f t="shared" si="2"/>
        <v>1946.1128029202762</v>
      </c>
    </row>
    <row r="151" spans="1:20" ht="12.75" customHeight="1" x14ac:dyDescent="0.25">
      <c r="A151" s="48" t="s">
        <v>411</v>
      </c>
      <c r="B151" s="42" t="s">
        <v>412</v>
      </c>
      <c r="C151" s="44">
        <v>2486</v>
      </c>
      <c r="D151" s="44">
        <v>218.45000400000001</v>
      </c>
      <c r="E151" s="44">
        <v>2.083332</v>
      </c>
      <c r="F151" s="44">
        <v>25.866665999999999</v>
      </c>
      <c r="G151" s="44">
        <v>11.380178322175723</v>
      </c>
      <c r="H151" s="44">
        <v>10.000000000000002</v>
      </c>
      <c r="I151" s="44">
        <v>100.89285632392111</v>
      </c>
      <c r="J151" s="44">
        <v>112.72672173244527</v>
      </c>
      <c r="K151" s="44">
        <v>1.3801783221757227</v>
      </c>
      <c r="L151" s="44">
        <v>2184.5000400000004</v>
      </c>
      <c r="M151" s="44">
        <v>-301.49995999999987</v>
      </c>
      <c r="N151" s="44">
        <v>-30.149995999999987</v>
      </c>
      <c r="P151" s="55">
        <f t="shared" si="0"/>
        <v>24859.999999999876</v>
      </c>
      <c r="Q151" s="47">
        <f t="shared" si="1"/>
        <v>1.0703530129334631</v>
      </c>
      <c r="T151" s="56">
        <f t="shared" si="2"/>
        <v>263.73498452751136</v>
      </c>
    </row>
    <row r="152" spans="1:20" ht="12.75" customHeight="1" x14ac:dyDescent="0.25">
      <c r="A152" s="48" t="s">
        <v>411</v>
      </c>
      <c r="B152" s="42" t="s">
        <v>378</v>
      </c>
      <c r="C152" s="44">
        <v>23001</v>
      </c>
      <c r="D152" s="44">
        <v>1512.0333680000001</v>
      </c>
      <c r="E152" s="44">
        <v>1673.3499780000002</v>
      </c>
      <c r="F152" s="44">
        <v>689.14999299999999</v>
      </c>
      <c r="G152" s="44">
        <v>15.211965877726579</v>
      </c>
      <c r="H152" s="44">
        <v>17.999999999999996</v>
      </c>
      <c r="I152" s="44">
        <v>31.608107596842824</v>
      </c>
      <c r="J152" s="44">
        <v>38.446445329869775</v>
      </c>
      <c r="K152" s="44">
        <v>-2.7880341222734204</v>
      </c>
      <c r="L152" s="44">
        <v>27216.600623999999</v>
      </c>
      <c r="M152" s="44">
        <v>4215.6006240000006</v>
      </c>
      <c r="N152" s="44">
        <v>234.20003466666665</v>
      </c>
      <c r="P152" s="55">
        <f t="shared" si="0"/>
        <v>122466.66666666672</v>
      </c>
      <c r="Q152" s="47">
        <f t="shared" si="1"/>
        <v>0.37750552566268025</v>
      </c>
      <c r="T152" s="56">
        <f t="shared" si="2"/>
        <v>1462.657744836775</v>
      </c>
    </row>
    <row r="153" spans="1:20" ht="12.75" customHeight="1" x14ac:dyDescent="0.25">
      <c r="A153" s="48" t="s">
        <v>411</v>
      </c>
      <c r="B153" s="42" t="s">
        <v>434</v>
      </c>
      <c r="C153" s="44">
        <v>6126</v>
      </c>
      <c r="D153" s="44">
        <v>4155.1833930000003</v>
      </c>
      <c r="E153" s="44">
        <v>414.98330400000009</v>
      </c>
      <c r="F153" s="44">
        <v>1525.0499770000001</v>
      </c>
      <c r="G153" s="44">
        <v>1.4743031583925081</v>
      </c>
      <c r="H153" s="44">
        <v>1.33</v>
      </c>
      <c r="I153" s="44">
        <v>75.567699805300649</v>
      </c>
      <c r="J153" s="44">
        <v>100.78439897038459</v>
      </c>
      <c r="K153" s="44">
        <v>0.14430315839250824</v>
      </c>
      <c r="L153" s="44">
        <v>5526.3939126900004</v>
      </c>
      <c r="M153" s="44">
        <v>-599.60608730999991</v>
      </c>
      <c r="N153" s="44">
        <v>-450.83164459398495</v>
      </c>
      <c r="P153" s="55">
        <f t="shared" si="0"/>
        <v>460601.50386909518</v>
      </c>
      <c r="Q153" s="47">
        <f>$Q$140/($I$154/100)-1+I153/100</f>
        <v>0.81710144774725846</v>
      </c>
      <c r="T153" s="56">
        <f t="shared" si="2"/>
        <v>4980.4103686586304</v>
      </c>
    </row>
    <row r="154" spans="1:20" ht="12.75" customHeight="1" x14ac:dyDescent="0.25">
      <c r="A154" s="42"/>
      <c r="B154" s="42" t="s">
        <v>345</v>
      </c>
      <c r="C154" s="44">
        <v>183159.16</v>
      </c>
      <c r="D154" s="44">
        <v>27616.817244000002</v>
      </c>
      <c r="E154" s="44">
        <v>6177.9662929999995</v>
      </c>
      <c r="F154" s="44">
        <v>36270.41653100001</v>
      </c>
      <c r="G154" s="44">
        <v>6.632160338454387</v>
      </c>
      <c r="H154" s="44">
        <v>7.2779570384935548</v>
      </c>
      <c r="I154" s="44">
        <v>38.334627705729311</v>
      </c>
      <c r="J154" s="44">
        <v>79.477454170010333</v>
      </c>
      <c r="K154" s="44">
        <v>-0.64579670003916823</v>
      </c>
      <c r="L154" s="44">
        <v>200994.00944175999</v>
      </c>
      <c r="M154" s="44">
        <v>17834.849441759998</v>
      </c>
      <c r="N154" s="44">
        <v>563.71697959125788</v>
      </c>
    </row>
    <row r="155" spans="1:20" ht="12.75" customHeight="1" x14ac:dyDescent="0.25">
      <c r="A155" s="42" t="s">
        <v>379</v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Q155" s="46">
        <v>0.3700136780802496</v>
      </c>
    </row>
    <row r="156" spans="1:20" ht="12.75" customHeight="1" x14ac:dyDescent="0.25">
      <c r="A156" s="48" t="s">
        <v>411</v>
      </c>
      <c r="B156" s="42" t="s">
        <v>435</v>
      </c>
      <c r="C156" s="44">
        <v>10891.78</v>
      </c>
      <c r="D156" s="44">
        <v>3450.1668060000006</v>
      </c>
      <c r="E156" s="44">
        <v>1878.9998839999998</v>
      </c>
      <c r="F156" s="44">
        <v>1024.7833149999999</v>
      </c>
      <c r="G156" s="44">
        <v>3.1568850471399492</v>
      </c>
      <c r="H156" s="44">
        <v>3.3299999999999996</v>
      </c>
      <c r="I156" s="44">
        <v>51.476716093704766</v>
      </c>
      <c r="J156" s="44">
        <v>61.375539465046188</v>
      </c>
      <c r="K156" s="44">
        <v>-0.17311495286005082</v>
      </c>
      <c r="L156" s="44">
        <v>11489.055463980001</v>
      </c>
      <c r="M156" s="44">
        <v>597.27546397999959</v>
      </c>
      <c r="N156" s="44">
        <v>179.36200119519503</v>
      </c>
      <c r="P156" s="55">
        <f t="shared" ref="P156:P167" si="3">SUM(D156:F156)*I156</f>
        <v>327080.48048097896</v>
      </c>
      <c r="Q156" s="47">
        <f t="shared" ref="Q156:Q166" si="4">$Q$155/($I$168/100)-1+I156/100</f>
        <v>0.41621818202064154</v>
      </c>
      <c r="T156" s="56">
        <f t="shared" ref="T156:T219" si="5">(SUM($D156:$F156))*$Q156</f>
        <v>2644.629519731146</v>
      </c>
    </row>
    <row r="157" spans="1:20" ht="12.75" customHeight="1" x14ac:dyDescent="0.25">
      <c r="A157" s="48" t="s">
        <v>411</v>
      </c>
      <c r="B157" s="42" t="s">
        <v>374</v>
      </c>
      <c r="C157" s="44">
        <v>1405</v>
      </c>
      <c r="D157" s="44">
        <v>147.800004</v>
      </c>
      <c r="E157" s="44">
        <v>249.46666400000001</v>
      </c>
      <c r="F157" s="44">
        <v>19.899999000000001</v>
      </c>
      <c r="G157" s="44">
        <v>9.5060890526092283</v>
      </c>
      <c r="H157" s="44">
        <v>6.66</v>
      </c>
      <c r="I157" s="44">
        <v>50.569946655659976</v>
      </c>
      <c r="J157" s="44">
        <v>53.103112339533311</v>
      </c>
      <c r="K157" s="44">
        <v>2.8460890526092282</v>
      </c>
      <c r="L157" s="44">
        <v>984.34802664000006</v>
      </c>
      <c r="M157" s="44">
        <v>-420.65197336</v>
      </c>
      <c r="N157" s="44">
        <v>-63.160956960960959</v>
      </c>
      <c r="P157" s="55">
        <f t="shared" si="3"/>
        <v>21096.096096709465</v>
      </c>
      <c r="Q157" s="47">
        <f t="shared" si="4"/>
        <v>0.40715048764019368</v>
      </c>
      <c r="T157" s="56">
        <f t="shared" si="5"/>
        <v>169.84961189628427</v>
      </c>
    </row>
    <row r="158" spans="1:20" ht="12.75" customHeight="1" x14ac:dyDescent="0.25">
      <c r="A158" s="48" t="s">
        <v>411</v>
      </c>
      <c r="B158" s="42" t="s">
        <v>380</v>
      </c>
      <c r="C158" s="44">
        <v>15902.65</v>
      </c>
      <c r="D158" s="44">
        <v>2485.7334300000007</v>
      </c>
      <c r="E158" s="44">
        <v>1007.4832580000001</v>
      </c>
      <c r="F158" s="44">
        <v>1314.5333240000002</v>
      </c>
      <c r="G158" s="44">
        <v>6.3975685437838754</v>
      </c>
      <c r="H158" s="44">
        <v>6.6599999999999966</v>
      </c>
      <c r="I158" s="44">
        <v>49.66533782667652</v>
      </c>
      <c r="J158" s="44">
        <v>68.354914640044768</v>
      </c>
      <c r="K158" s="44">
        <v>-0.26243145621612485</v>
      </c>
      <c r="L158" s="44">
        <v>16554.984643799999</v>
      </c>
      <c r="M158" s="44">
        <v>652.33464379999953</v>
      </c>
      <c r="N158" s="44">
        <v>97.948144714714616</v>
      </c>
      <c r="P158" s="55">
        <f t="shared" si="3"/>
        <v>238778.52853218815</v>
      </c>
      <c r="Q158" s="47">
        <f t="shared" si="4"/>
        <v>0.39810439935035907</v>
      </c>
      <c r="T158" s="56">
        <f t="shared" si="5"/>
        <v>1913.9864307539422</v>
      </c>
    </row>
    <row r="159" spans="1:20" ht="12.75" customHeight="1" x14ac:dyDescent="0.25">
      <c r="A159" s="48" t="s">
        <v>411</v>
      </c>
      <c r="B159" s="42" t="s">
        <v>377</v>
      </c>
      <c r="C159" s="44">
        <v>917</v>
      </c>
      <c r="D159" s="44">
        <v>132.233352</v>
      </c>
      <c r="E159" s="44">
        <v>176.616649</v>
      </c>
      <c r="F159" s="44">
        <v>0</v>
      </c>
      <c r="G159" s="44">
        <v>6.9347103898568649</v>
      </c>
      <c r="H159" s="44">
        <v>6.66</v>
      </c>
      <c r="I159" s="44">
        <v>44.580763251541356</v>
      </c>
      <c r="J159" s="44">
        <v>44.580763251541356</v>
      </c>
      <c r="K159" s="44">
        <v>0.27471038985686502</v>
      </c>
      <c r="L159" s="44">
        <v>880.67412431999992</v>
      </c>
      <c r="M159" s="44">
        <v>-36.325875680000024</v>
      </c>
      <c r="N159" s="44">
        <v>-5.4543356876876921</v>
      </c>
      <c r="P159" s="55">
        <f t="shared" si="3"/>
        <v>13768.768774819311</v>
      </c>
      <c r="Q159" s="47">
        <f t="shared" si="4"/>
        <v>0.34725865359900743</v>
      </c>
      <c r="T159" s="56">
        <f t="shared" si="5"/>
        <v>107.2508355113121</v>
      </c>
    </row>
    <row r="160" spans="1:20" ht="12.75" customHeight="1" x14ac:dyDescent="0.25">
      <c r="A160" s="48" t="s">
        <v>411</v>
      </c>
      <c r="B160" s="42" t="s">
        <v>381</v>
      </c>
      <c r="C160" s="44">
        <v>18571</v>
      </c>
      <c r="D160" s="44">
        <v>2928.4001040000003</v>
      </c>
      <c r="E160" s="44">
        <v>1471.7665789999999</v>
      </c>
      <c r="F160" s="44">
        <v>1626.2166579999998</v>
      </c>
      <c r="G160" s="44">
        <v>6.3416880687284651</v>
      </c>
      <c r="H160" s="44">
        <v>6.6599999999999993</v>
      </c>
      <c r="I160" s="44">
        <v>46.270512192781077</v>
      </c>
      <c r="J160" s="44">
        <v>63.37120021564742</v>
      </c>
      <c r="K160" s="44">
        <v>-0.31831193127153484</v>
      </c>
      <c r="L160" s="44">
        <v>19503.144692639999</v>
      </c>
      <c r="M160" s="44">
        <v>932.1446926400007</v>
      </c>
      <c r="N160" s="44">
        <v>139.96166556156163</v>
      </c>
      <c r="P160" s="55">
        <f t="shared" si="3"/>
        <v>278843.84385811328</v>
      </c>
      <c r="Q160" s="47">
        <f t="shared" si="4"/>
        <v>0.36415614301140464</v>
      </c>
      <c r="T160" s="56">
        <f t="shared" si="5"/>
        <v>2194.544513766743</v>
      </c>
    </row>
    <row r="161" spans="1:20" ht="12.75" customHeight="1" x14ac:dyDescent="0.25">
      <c r="A161" s="48" t="s">
        <v>411</v>
      </c>
      <c r="B161" s="42" t="s">
        <v>382</v>
      </c>
      <c r="C161" s="44">
        <v>6507</v>
      </c>
      <c r="D161" s="44">
        <v>1056.4167070000001</v>
      </c>
      <c r="E161" s="44">
        <v>731.03329799999995</v>
      </c>
      <c r="F161" s="44">
        <v>334.86666299999996</v>
      </c>
      <c r="G161" s="44">
        <v>6.1595012241698655</v>
      </c>
      <c r="H161" s="44">
        <v>6.66</v>
      </c>
      <c r="I161" s="44">
        <v>46.035873993243925</v>
      </c>
      <c r="J161" s="44">
        <v>54.660383469181873</v>
      </c>
      <c r="K161" s="44">
        <v>-0.50049877583013425</v>
      </c>
      <c r="L161" s="44">
        <v>7035.7352686200011</v>
      </c>
      <c r="M161" s="44">
        <v>528.73526862000017</v>
      </c>
      <c r="N161" s="44">
        <v>79.389679972972985</v>
      </c>
      <c r="P161" s="55">
        <f t="shared" si="3"/>
        <v>97702.702701809292</v>
      </c>
      <c r="Q161" s="47">
        <f t="shared" si="4"/>
        <v>0.36180976101603313</v>
      </c>
      <c r="T161" s="56">
        <f t="shared" si="5"/>
        <v>767.87488644942368</v>
      </c>
    </row>
    <row r="162" spans="1:20" ht="12.75" customHeight="1" x14ac:dyDescent="0.25">
      <c r="A162" s="48" t="s">
        <v>411</v>
      </c>
      <c r="B162" s="42" t="s">
        <v>383</v>
      </c>
      <c r="C162" s="44">
        <v>26252</v>
      </c>
      <c r="D162" s="44">
        <v>4209.2168120000006</v>
      </c>
      <c r="E162" s="44">
        <v>2399.9832109999998</v>
      </c>
      <c r="F162" s="44">
        <v>1860.7166519999998</v>
      </c>
      <c r="G162" s="44">
        <v>6.2367896861854488</v>
      </c>
      <c r="H162" s="44">
        <v>6.6599999999999993</v>
      </c>
      <c r="I162" s="44">
        <v>46.53814072986853</v>
      </c>
      <c r="J162" s="44">
        <v>59.640224658348814</v>
      </c>
      <c r="K162" s="44">
        <v>-0.42321031381455099</v>
      </c>
      <c r="L162" s="44">
        <v>28033.383967919995</v>
      </c>
      <c r="M162" s="44">
        <v>1781.3839679200007</v>
      </c>
      <c r="N162" s="44">
        <v>267.47507025825831</v>
      </c>
      <c r="P162" s="55">
        <f t="shared" si="3"/>
        <v>394174.17419141013</v>
      </c>
      <c r="Q162" s="47">
        <f t="shared" si="4"/>
        <v>0.3668324283822792</v>
      </c>
      <c r="T162" s="56">
        <f t="shared" si="5"/>
        <v>3107.0401020858098</v>
      </c>
    </row>
    <row r="163" spans="1:20" ht="12.75" customHeight="1" x14ac:dyDescent="0.25">
      <c r="A163" s="48" t="s">
        <v>411</v>
      </c>
      <c r="B163" s="42" t="s">
        <v>337</v>
      </c>
      <c r="C163" s="44">
        <v>0</v>
      </c>
      <c r="D163" s="44">
        <v>118.03334599999995</v>
      </c>
      <c r="E163" s="44">
        <v>907.96666199999993</v>
      </c>
      <c r="F163" s="44">
        <v>4085.966664</v>
      </c>
      <c r="G163" s="44">
        <v>0</v>
      </c>
      <c r="H163" s="44">
        <v>1.0000000000000002</v>
      </c>
      <c r="I163" s="44">
        <v>0</v>
      </c>
      <c r="J163" s="44">
        <v>0</v>
      </c>
      <c r="K163" s="44">
        <v>-1</v>
      </c>
      <c r="L163" s="44">
        <v>118.03334599999997</v>
      </c>
      <c r="M163" s="44">
        <v>118.03334599999997</v>
      </c>
      <c r="N163" s="44">
        <v>118.03334599999997</v>
      </c>
      <c r="P163" s="55">
        <f t="shared" si="3"/>
        <v>0</v>
      </c>
      <c r="Q163" s="47">
        <f t="shared" si="4"/>
        <v>-9.8548978916406127E-2</v>
      </c>
      <c r="T163" s="56">
        <f t="shared" si="5"/>
        <v>-503.77909578029886</v>
      </c>
    </row>
    <row r="164" spans="1:20" ht="12.75" customHeight="1" x14ac:dyDescent="0.25">
      <c r="A164" s="48" t="s">
        <v>411</v>
      </c>
      <c r="B164" s="42" t="s">
        <v>384</v>
      </c>
      <c r="C164" s="44">
        <v>10957.82</v>
      </c>
      <c r="D164" s="44">
        <v>1534.683401</v>
      </c>
      <c r="E164" s="44">
        <v>1100.8832779999998</v>
      </c>
      <c r="F164" s="44">
        <v>1287.499996</v>
      </c>
      <c r="G164" s="44">
        <v>7.1401176248207818</v>
      </c>
      <c r="H164" s="44">
        <v>6.66</v>
      </c>
      <c r="I164" s="44">
        <v>41.491181819815957</v>
      </c>
      <c r="J164" s="44">
        <v>61.760028304591522</v>
      </c>
      <c r="K164" s="44">
        <v>0.48011762482078213</v>
      </c>
      <c r="L164" s="44">
        <v>10220.99145066</v>
      </c>
      <c r="M164" s="44">
        <v>-736.82854933999988</v>
      </c>
      <c r="N164" s="44">
        <v>-110.63491731831833</v>
      </c>
      <c r="P164" s="55">
        <f t="shared" si="3"/>
        <v>162772.67270368582</v>
      </c>
      <c r="Q164" s="47">
        <f t="shared" si="4"/>
        <v>0.31636283928175346</v>
      </c>
      <c r="T164" s="56">
        <f t="shared" si="5"/>
        <v>1241.1125119946278</v>
      </c>
    </row>
    <row r="165" spans="1:20" ht="12.75" customHeight="1" x14ac:dyDescent="0.25">
      <c r="A165" s="48" t="s">
        <v>411</v>
      </c>
      <c r="B165" s="42" t="s">
        <v>436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P165" s="55">
        <f t="shared" si="3"/>
        <v>0</v>
      </c>
      <c r="Q165" s="47">
        <f t="shared" si="4"/>
        <v>-9.8548978916406127E-2</v>
      </c>
      <c r="T165" s="56">
        <f t="shared" si="5"/>
        <v>0</v>
      </c>
    </row>
    <row r="166" spans="1:20" ht="12.75" customHeight="1" x14ac:dyDescent="0.25">
      <c r="A166" s="48" t="s">
        <v>411</v>
      </c>
      <c r="B166" s="42" t="s">
        <v>385</v>
      </c>
      <c r="C166" s="44">
        <v>17229.16</v>
      </c>
      <c r="D166" s="44">
        <v>2610.7001260000006</v>
      </c>
      <c r="E166" s="44">
        <v>2041.316564</v>
      </c>
      <c r="F166" s="44">
        <v>2044.483322</v>
      </c>
      <c r="G166" s="44">
        <v>6.5994404445054968</v>
      </c>
      <c r="H166" s="44">
        <v>6.6599999999999966</v>
      </c>
      <c r="I166" s="44">
        <v>38.631538214895471</v>
      </c>
      <c r="J166" s="44">
        <v>55.609451412500476</v>
      </c>
      <c r="K166" s="44">
        <v>-6.0559555494503453E-2</v>
      </c>
      <c r="L166" s="44">
        <v>17387.262839159997</v>
      </c>
      <c r="M166" s="44">
        <v>158.10283916000017</v>
      </c>
      <c r="N166" s="44">
        <v>23.739165039039079</v>
      </c>
      <c r="P166" s="55">
        <f t="shared" si="3"/>
        <v>258696.09611962599</v>
      </c>
      <c r="Q166" s="47">
        <f t="shared" si="4"/>
        <v>0.2877664032325486</v>
      </c>
      <c r="T166" s="56">
        <f t="shared" si="5"/>
        <v>1927.0277226999585</v>
      </c>
    </row>
    <row r="167" spans="1:20" ht="12.75" customHeight="1" x14ac:dyDescent="0.25">
      <c r="A167" s="48" t="s">
        <v>411</v>
      </c>
      <c r="B167" s="42" t="s">
        <v>386</v>
      </c>
      <c r="C167" s="44">
        <v>8964</v>
      </c>
      <c r="D167" s="44">
        <v>1664.4667190000002</v>
      </c>
      <c r="E167" s="44">
        <v>345.68329100000005</v>
      </c>
      <c r="F167" s="44">
        <v>711.16666200000009</v>
      </c>
      <c r="G167" s="44">
        <v>5.3855087023821708</v>
      </c>
      <c r="H167" s="44">
        <v>6.66</v>
      </c>
      <c r="I167" s="44">
        <v>49.459365017806739</v>
      </c>
      <c r="J167" s="44">
        <v>66.957487707629255</v>
      </c>
      <c r="K167" s="44">
        <v>-1.2744912976178295</v>
      </c>
      <c r="L167" s="44">
        <v>11085.348348539999</v>
      </c>
      <c r="M167" s="44">
        <v>2121.3483485400002</v>
      </c>
      <c r="N167" s="44">
        <v>318.52077305405396</v>
      </c>
      <c r="P167" s="55">
        <f t="shared" si="3"/>
        <v>134594.59460949106</v>
      </c>
      <c r="Q167" s="47">
        <f>$Q$155/($I$168/100)-1+I167/100</f>
        <v>0.39604467126166126</v>
      </c>
      <c r="T167" s="56">
        <f t="shared" si="5"/>
        <v>1077.7629667611182</v>
      </c>
    </row>
    <row r="168" spans="1:20" ht="12.75" customHeight="1" x14ac:dyDescent="0.25">
      <c r="A168" s="42"/>
      <c r="B168" s="42" t="s">
        <v>345</v>
      </c>
      <c r="C168" s="44">
        <v>117597.41</v>
      </c>
      <c r="D168" s="44">
        <v>20337.850806999999</v>
      </c>
      <c r="E168" s="44">
        <v>12311.199337999999</v>
      </c>
      <c r="F168" s="44">
        <v>14310.133255000001</v>
      </c>
      <c r="G168" s="44">
        <v>5.7821945453314392</v>
      </c>
      <c r="H168" s="44">
        <v>6.0622414503033086</v>
      </c>
      <c r="I168" s="44">
        <v>41.046453931071348</v>
      </c>
      <c r="J168" s="44">
        <v>59.037183313154266</v>
      </c>
      <c r="K168" s="44">
        <v>-0.28004690497186968</v>
      </c>
      <c r="L168" s="44">
        <v>123292.96217227999</v>
      </c>
      <c r="M168" s="44">
        <v>5695.5521722800013</v>
      </c>
      <c r="N168" s="44">
        <v>1045.1796358288289</v>
      </c>
      <c r="T168" s="56">
        <f t="shared" si="5"/>
        <v>0</v>
      </c>
    </row>
    <row r="169" spans="1:20" ht="12.75" customHeight="1" x14ac:dyDescent="0.25">
      <c r="A169" s="42" t="s">
        <v>387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Q169" s="46">
        <v>0.58233097121616229</v>
      </c>
      <c r="T169" s="56">
        <f t="shared" si="5"/>
        <v>0</v>
      </c>
    </row>
    <row r="170" spans="1:20" ht="12.75" customHeight="1" x14ac:dyDescent="0.25">
      <c r="A170" s="48" t="s">
        <v>411</v>
      </c>
      <c r="B170" s="42" t="s">
        <v>388</v>
      </c>
      <c r="C170" s="44">
        <v>18980</v>
      </c>
      <c r="D170" s="44">
        <v>1809.7167650000001</v>
      </c>
      <c r="E170" s="44">
        <v>482.71657300000004</v>
      </c>
      <c r="F170" s="44">
        <v>701.63332900000012</v>
      </c>
      <c r="G170" s="44">
        <v>10.487829016713563</v>
      </c>
      <c r="H170" s="44">
        <v>7.5230606140348151</v>
      </c>
      <c r="I170" s="44">
        <v>85.146978537806518</v>
      </c>
      <c r="J170" s="44">
        <v>111.20747810976863</v>
      </c>
      <c r="K170" s="44">
        <v>2.3678290167135629</v>
      </c>
      <c r="L170" s="44">
        <v>13614.608917330001</v>
      </c>
      <c r="M170" s="44">
        <v>-5365.3910826699994</v>
      </c>
      <c r="N170" s="44">
        <v>-739.64053745578315</v>
      </c>
      <c r="P170" s="55">
        <f t="shared" ref="P170:P189" si="6">SUM(D170:F170)*I170</f>
        <v>254935.73023581094</v>
      </c>
      <c r="Q170" s="47">
        <f t="shared" ref="Q170:Q188" si="7">$Q$169/($I$190/100)-1+I170/100</f>
        <v>0.7980467093435597</v>
      </c>
      <c r="T170" s="56">
        <f t="shared" si="5"/>
        <v>2389.4050511545902</v>
      </c>
    </row>
    <row r="171" spans="1:20" ht="12.75" customHeight="1" x14ac:dyDescent="0.25">
      <c r="A171" s="48" t="s">
        <v>411</v>
      </c>
      <c r="B171" s="42" t="s">
        <v>389</v>
      </c>
      <c r="C171" s="44">
        <v>84928</v>
      </c>
      <c r="D171" s="44">
        <v>11277.233813000001</v>
      </c>
      <c r="E171" s="44">
        <v>2446.3495589999998</v>
      </c>
      <c r="F171" s="44">
        <v>3307.7999699999996</v>
      </c>
      <c r="G171" s="44">
        <v>7.5309248179369987</v>
      </c>
      <c r="H171" s="44">
        <v>6.2500000000000009</v>
      </c>
      <c r="I171" s="44">
        <v>79.784945979804959</v>
      </c>
      <c r="J171" s="44">
        <v>99.015538655999265</v>
      </c>
      <c r="K171" s="44">
        <v>1.280924817936999</v>
      </c>
      <c r="L171" s="44">
        <v>70482.711331250015</v>
      </c>
      <c r="M171" s="44">
        <v>-14445.288668749998</v>
      </c>
      <c r="N171" s="44">
        <v>-2311.2461869999997</v>
      </c>
      <c r="P171" s="55">
        <f t="shared" si="6"/>
        <v>1358847.9999028202</v>
      </c>
      <c r="Q171" s="47">
        <f t="shared" si="7"/>
        <v>0.74442638376354409</v>
      </c>
      <c r="T171" s="56">
        <f t="shared" si="5"/>
        <v>12678.611111775725</v>
      </c>
    </row>
    <row r="172" spans="1:20" ht="12.75" customHeight="1" x14ac:dyDescent="0.25">
      <c r="A172" s="48" t="s">
        <v>411</v>
      </c>
      <c r="B172" s="42" t="s">
        <v>390</v>
      </c>
      <c r="C172" s="44">
        <v>58900</v>
      </c>
      <c r="D172" s="44">
        <v>4578.2002700000012</v>
      </c>
      <c r="E172" s="44">
        <v>1495.1164270000002</v>
      </c>
      <c r="F172" s="44">
        <v>1703.0166429999999</v>
      </c>
      <c r="G172" s="44">
        <v>12.865317488612174</v>
      </c>
      <c r="H172" s="44">
        <v>11.499999999999995</v>
      </c>
      <c r="I172" s="44">
        <v>65.863163344371159</v>
      </c>
      <c r="J172" s="44">
        <v>84.331830289409993</v>
      </c>
      <c r="K172" s="44">
        <v>1.3653174886121746</v>
      </c>
      <c r="L172" s="44">
        <v>52649.303104999999</v>
      </c>
      <c r="M172" s="44">
        <v>-6250.6968949999973</v>
      </c>
      <c r="N172" s="44">
        <v>-543.53886043478258</v>
      </c>
      <c r="P172" s="55">
        <f t="shared" si="6"/>
        <v>512173.91299269942</v>
      </c>
      <c r="Q172" s="47">
        <f t="shared" si="7"/>
        <v>0.60520855740920609</v>
      </c>
      <c r="T172" s="56">
        <f t="shared" si="5"/>
        <v>4706.3034826345138</v>
      </c>
    </row>
    <row r="173" spans="1:20" ht="12.75" customHeight="1" x14ac:dyDescent="0.25">
      <c r="A173" s="48" t="s">
        <v>411</v>
      </c>
      <c r="B173" s="42" t="s">
        <v>391</v>
      </c>
      <c r="C173" s="44">
        <v>115958</v>
      </c>
      <c r="D173" s="44">
        <v>8560.333886999997</v>
      </c>
      <c r="E173" s="44">
        <v>3046.4995199999994</v>
      </c>
      <c r="F173" s="44">
        <v>3106.3166019999999</v>
      </c>
      <c r="G173" s="44">
        <v>13.545966960015146</v>
      </c>
      <c r="H173" s="44">
        <v>11.5</v>
      </c>
      <c r="I173" s="44">
        <v>68.532600708720707</v>
      </c>
      <c r="J173" s="44">
        <v>86.873861229229774</v>
      </c>
      <c r="K173" s="44">
        <v>2.045966960015146</v>
      </c>
      <c r="L173" s="44">
        <v>98443.839700499972</v>
      </c>
      <c r="M173" s="44">
        <v>-17514.160299499996</v>
      </c>
      <c r="N173" s="44">
        <v>-1522.9704608260863</v>
      </c>
      <c r="P173" s="55">
        <f t="shared" si="6"/>
        <v>1008330.4347343073</v>
      </c>
      <c r="Q173" s="47">
        <f t="shared" si="7"/>
        <v>0.63190293105270157</v>
      </c>
      <c r="T173" s="56">
        <f t="shared" si="5"/>
        <v>9297.2826157051804</v>
      </c>
    </row>
    <row r="174" spans="1:20" ht="12.75" customHeight="1" x14ac:dyDescent="0.25">
      <c r="A174" s="48" t="s">
        <v>411</v>
      </c>
      <c r="B174" s="42" t="s">
        <v>392</v>
      </c>
      <c r="C174" s="44">
        <v>88850</v>
      </c>
      <c r="D174" s="44">
        <v>6075.0004680000002</v>
      </c>
      <c r="E174" s="44">
        <v>2346.3329300000005</v>
      </c>
      <c r="F174" s="44">
        <v>2128.833271</v>
      </c>
      <c r="G174" s="44">
        <v>14.625513276585973</v>
      </c>
      <c r="H174" s="44">
        <v>13.749999999999995</v>
      </c>
      <c r="I174" s="44">
        <v>61.248493834106469</v>
      </c>
      <c r="J174" s="44">
        <v>76.731532599249874</v>
      </c>
      <c r="K174" s="44">
        <v>0.875513276585973</v>
      </c>
      <c r="L174" s="44">
        <v>83531.256434999988</v>
      </c>
      <c r="M174" s="44">
        <v>-5318.7435649999998</v>
      </c>
      <c r="N174" s="44">
        <v>-386.81771381818186</v>
      </c>
      <c r="P174" s="55">
        <f t="shared" si="6"/>
        <v>646181.81817504205</v>
      </c>
      <c r="Q174" s="47">
        <f t="shared" si="7"/>
        <v>0.55906186230655919</v>
      </c>
      <c r="T174" s="56">
        <f t="shared" si="5"/>
        <v>5898.1958256157286</v>
      </c>
    </row>
    <row r="175" spans="1:20" ht="12.75" customHeight="1" x14ac:dyDescent="0.25">
      <c r="A175" s="48" t="s">
        <v>411</v>
      </c>
      <c r="B175" s="42" t="s">
        <v>393</v>
      </c>
      <c r="C175" s="44">
        <v>106084.97</v>
      </c>
      <c r="D175" s="44">
        <v>7846.0504959999998</v>
      </c>
      <c r="E175" s="44">
        <v>2306.4995499999995</v>
      </c>
      <c r="F175" s="44">
        <v>4021.8832959999995</v>
      </c>
      <c r="G175" s="44">
        <v>13.520811528562458</v>
      </c>
      <c r="H175" s="44">
        <v>12.243519032757195</v>
      </c>
      <c r="I175" s="44">
        <v>57.999960718742734</v>
      </c>
      <c r="J175" s="44">
        <v>80.976362914519257</v>
      </c>
      <c r="K175" s="44">
        <v>2.0208115285624579</v>
      </c>
      <c r="L175" s="44">
        <v>96063.268579750031</v>
      </c>
      <c r="M175" s="44">
        <v>-10021.70142025</v>
      </c>
      <c r="N175" s="44">
        <v>-889.24333799209501</v>
      </c>
      <c r="P175" s="55">
        <f t="shared" si="6"/>
        <v>822116.57704643731</v>
      </c>
      <c r="Q175" s="47">
        <f t="shared" si="7"/>
        <v>0.52657653115292191</v>
      </c>
      <c r="T175" s="56">
        <f t="shared" si="5"/>
        <v>7463.9239402886778</v>
      </c>
    </row>
    <row r="176" spans="1:20" ht="12.75" customHeight="1" x14ac:dyDescent="0.25">
      <c r="A176" s="48" t="s">
        <v>411</v>
      </c>
      <c r="B176" s="42" t="s">
        <v>394</v>
      </c>
      <c r="C176" s="44">
        <v>70939.37</v>
      </c>
      <c r="D176" s="44">
        <v>5031.6670360000007</v>
      </c>
      <c r="E176" s="44">
        <v>1681.0163469999998</v>
      </c>
      <c r="F176" s="44">
        <v>2166.9999549999998</v>
      </c>
      <c r="G176" s="44">
        <v>14.098581939633732</v>
      </c>
      <c r="H176" s="44">
        <v>13.749999999999998</v>
      </c>
      <c r="I176" s="44">
        <v>58.101474033900644</v>
      </c>
      <c r="J176" s="44">
        <v>76.857891464155003</v>
      </c>
      <c r="K176" s="44">
        <v>0.34858193963373196</v>
      </c>
      <c r="L176" s="44">
        <v>69185.421745</v>
      </c>
      <c r="M176" s="44">
        <v>-1753.9482550000002</v>
      </c>
      <c r="N176" s="44">
        <v>-127.55987309090921</v>
      </c>
      <c r="P176" s="55">
        <f t="shared" si="6"/>
        <v>515922.69089206721</v>
      </c>
      <c r="Q176" s="47">
        <f t="shared" si="7"/>
        <v>0.527591664304501</v>
      </c>
      <c r="T176" s="56">
        <f t="shared" si="5"/>
        <v>4684.8469107923675</v>
      </c>
    </row>
    <row r="177" spans="1:20" ht="12.75" customHeight="1" x14ac:dyDescent="0.25">
      <c r="A177" s="48" t="s">
        <v>411</v>
      </c>
      <c r="B177" s="42" t="s">
        <v>395</v>
      </c>
      <c r="C177" s="44">
        <v>131620.74</v>
      </c>
      <c r="D177" s="44">
        <v>9956.8173879999977</v>
      </c>
      <c r="E177" s="44">
        <v>3583.9326849999993</v>
      </c>
      <c r="F177" s="44">
        <v>3503.9166049999994</v>
      </c>
      <c r="G177" s="44">
        <v>13.219157776121309</v>
      </c>
      <c r="H177" s="44">
        <v>11.500000000000005</v>
      </c>
      <c r="I177" s="44">
        <v>67.148756587577438</v>
      </c>
      <c r="J177" s="44">
        <v>84.524724823171297</v>
      </c>
      <c r="K177" s="44">
        <v>1.7191577761213079</v>
      </c>
      <c r="L177" s="44">
        <v>114503.39996200001</v>
      </c>
      <c r="M177" s="44">
        <v>-17117.340037999998</v>
      </c>
      <c r="N177" s="44">
        <v>-1488.4643511304344</v>
      </c>
      <c r="P177" s="55">
        <f t="shared" si="6"/>
        <v>1144528.1738774141</v>
      </c>
      <c r="Q177" s="47">
        <f t="shared" si="7"/>
        <v>0.61806448984126894</v>
      </c>
      <c r="T177" s="56">
        <f t="shared" si="5"/>
        <v>10534.703214852545</v>
      </c>
    </row>
    <row r="178" spans="1:20" ht="12.75" customHeight="1" x14ac:dyDescent="0.25">
      <c r="A178" s="48" t="s">
        <v>411</v>
      </c>
      <c r="B178" s="42" t="s">
        <v>396</v>
      </c>
      <c r="C178" s="44">
        <v>80236</v>
      </c>
      <c r="D178" s="44">
        <v>6136.1670549999981</v>
      </c>
      <c r="E178" s="44">
        <v>1543.4329959999993</v>
      </c>
      <c r="F178" s="44">
        <v>2228.6332889999999</v>
      </c>
      <c r="G178" s="44">
        <v>13.075915189535207</v>
      </c>
      <c r="H178" s="44">
        <v>11.5</v>
      </c>
      <c r="I178" s="44">
        <v>70.416624625564552</v>
      </c>
      <c r="J178" s="44">
        <v>90.851651535997533</v>
      </c>
      <c r="K178" s="44">
        <v>1.5759151895352079</v>
      </c>
      <c r="L178" s="44">
        <v>70565.921132499992</v>
      </c>
      <c r="M178" s="44">
        <v>-9670.0788675000003</v>
      </c>
      <c r="N178" s="44">
        <v>-840.8764232608695</v>
      </c>
      <c r="P178" s="55">
        <f t="shared" si="6"/>
        <v>697704.3478052835</v>
      </c>
      <c r="Q178" s="47">
        <f t="shared" si="7"/>
        <v>0.65074317022114003</v>
      </c>
      <c r="T178" s="56">
        <f t="shared" si="5"/>
        <v>6447.7151749623927</v>
      </c>
    </row>
    <row r="179" spans="1:20" ht="12.75" customHeight="1" x14ac:dyDescent="0.25">
      <c r="A179" s="48" t="s">
        <v>411</v>
      </c>
      <c r="B179" s="42" t="s">
        <v>424</v>
      </c>
      <c r="C179" s="44">
        <v>32590</v>
      </c>
      <c r="D179" s="44">
        <v>2249.0667940000003</v>
      </c>
      <c r="E179" s="44">
        <v>873.03322800000012</v>
      </c>
      <c r="F179" s="44">
        <v>678.2833139999999</v>
      </c>
      <c r="G179" s="44">
        <v>14.490454479583587</v>
      </c>
      <c r="H179" s="44">
        <v>13.749999999999995</v>
      </c>
      <c r="I179" s="44">
        <v>62.366914296301587</v>
      </c>
      <c r="J179" s="44">
        <v>75.916267940966577</v>
      </c>
      <c r="K179" s="44">
        <v>0.74045447958358634</v>
      </c>
      <c r="L179" s="44">
        <v>30924.668417499997</v>
      </c>
      <c r="M179" s="44">
        <v>-1665.3315825000016</v>
      </c>
      <c r="N179" s="44">
        <v>-121.11502418181813</v>
      </c>
      <c r="P179" s="55">
        <f t="shared" si="6"/>
        <v>237018.18180940475</v>
      </c>
      <c r="Q179" s="47">
        <f t="shared" si="7"/>
        <v>0.57024606692851043</v>
      </c>
      <c r="T179" s="56">
        <f t="shared" si="5"/>
        <v>2167.1536501746518</v>
      </c>
    </row>
    <row r="180" spans="1:20" ht="12.75" customHeight="1" x14ac:dyDescent="0.25">
      <c r="A180" s="48" t="s">
        <v>411</v>
      </c>
      <c r="B180" s="42" t="s">
        <v>397</v>
      </c>
      <c r="C180" s="44">
        <v>94646.86</v>
      </c>
      <c r="D180" s="44">
        <v>6981.4671890000009</v>
      </c>
      <c r="E180" s="44">
        <v>2543.7162110000004</v>
      </c>
      <c r="F180" s="44">
        <v>2626.6666079999995</v>
      </c>
      <c r="G180" s="44">
        <v>13.556872422049851</v>
      </c>
      <c r="H180" s="44">
        <v>11.499999999999998</v>
      </c>
      <c r="I180" s="44">
        <v>67.727644214771857</v>
      </c>
      <c r="J180" s="44">
        <v>86.404233837856481</v>
      </c>
      <c r="K180" s="44">
        <v>2.0568724220498509</v>
      </c>
      <c r="L180" s="44">
        <v>80286.872673499995</v>
      </c>
      <c r="M180" s="44">
        <v>-14359.987326499997</v>
      </c>
      <c r="N180" s="44">
        <v>-1248.6945501304338</v>
      </c>
      <c r="P180" s="55">
        <f t="shared" si="6"/>
        <v>823016.17389309662</v>
      </c>
      <c r="Q180" s="47">
        <f t="shared" si="7"/>
        <v>0.62385336611321307</v>
      </c>
      <c r="T180" s="56">
        <f t="shared" si="5"/>
        <v>7580.9725319936761</v>
      </c>
    </row>
    <row r="181" spans="1:20" ht="12.75" customHeight="1" x14ac:dyDescent="0.25">
      <c r="A181" s="48" t="s">
        <v>411</v>
      </c>
      <c r="B181" s="42" t="s">
        <v>398</v>
      </c>
      <c r="C181" s="44">
        <v>30792</v>
      </c>
      <c r="D181" s="44">
        <v>2374.6835169999999</v>
      </c>
      <c r="E181" s="44">
        <v>585.61650300000008</v>
      </c>
      <c r="F181" s="44">
        <v>1170.1999820000001</v>
      </c>
      <c r="G181" s="44">
        <v>12.966780532885636</v>
      </c>
      <c r="H181" s="44">
        <v>11.5</v>
      </c>
      <c r="I181" s="44">
        <v>64.824239584247564</v>
      </c>
      <c r="J181" s="44">
        <v>90.449116609415285</v>
      </c>
      <c r="K181" s="44">
        <v>1.4667805328856367</v>
      </c>
      <c r="L181" s="44">
        <v>27308.860445499999</v>
      </c>
      <c r="M181" s="44">
        <v>-3483.1395545</v>
      </c>
      <c r="N181" s="44">
        <v>-302.88170039130438</v>
      </c>
      <c r="P181" s="55">
        <f t="shared" si="6"/>
        <v>267756.52173238312</v>
      </c>
      <c r="Q181" s="47">
        <f t="shared" si="7"/>
        <v>0.5948193198079702</v>
      </c>
      <c r="T181" s="56">
        <f t="shared" si="5"/>
        <v>2456.9012016564598</v>
      </c>
    </row>
    <row r="182" spans="1:20" ht="12.75" customHeight="1" x14ac:dyDescent="0.25">
      <c r="A182" s="48" t="s">
        <v>411</v>
      </c>
      <c r="B182" s="42" t="s">
        <v>437</v>
      </c>
      <c r="C182" s="44">
        <v>17781</v>
      </c>
      <c r="D182" s="44">
        <v>1294.000072</v>
      </c>
      <c r="E182" s="44">
        <v>398.94993900000003</v>
      </c>
      <c r="F182" s="44">
        <v>77.233326000000005</v>
      </c>
      <c r="G182" s="44">
        <v>13.741112063863934</v>
      </c>
      <c r="H182" s="44">
        <v>11.5</v>
      </c>
      <c r="I182" s="44">
        <v>87.345411102374669</v>
      </c>
      <c r="J182" s="44">
        <v>91.330157589918528</v>
      </c>
      <c r="K182" s="44">
        <v>2.2411120638639339</v>
      </c>
      <c r="L182" s="44">
        <v>14881.000828</v>
      </c>
      <c r="M182" s="44">
        <v>-2899.9991719999998</v>
      </c>
      <c r="N182" s="44">
        <v>-252.17384104347829</v>
      </c>
      <c r="P182" s="55">
        <f t="shared" si="6"/>
        <v>154617.39129683847</v>
      </c>
      <c r="Q182" s="47">
        <f t="shared" si="7"/>
        <v>0.82003103498924124</v>
      </c>
      <c r="T182" s="56">
        <f t="shared" si="5"/>
        <v>1451.605273960819</v>
      </c>
    </row>
    <row r="183" spans="1:20" ht="12.75" customHeight="1" x14ac:dyDescent="0.25">
      <c r="A183" s="48" t="s">
        <v>411</v>
      </c>
      <c r="B183" s="42" t="s">
        <v>438</v>
      </c>
      <c r="C183" s="44">
        <v>21101</v>
      </c>
      <c r="D183" s="44">
        <v>1333.4834390000001</v>
      </c>
      <c r="E183" s="44">
        <v>458.36657999999994</v>
      </c>
      <c r="F183" s="44">
        <v>579.06664799999999</v>
      </c>
      <c r="G183" s="44">
        <v>15.823968549488676</v>
      </c>
      <c r="H183" s="44">
        <v>13.75</v>
      </c>
      <c r="I183" s="44">
        <v>64.726787034793858</v>
      </c>
      <c r="J183" s="44">
        <v>85.644343301161385</v>
      </c>
      <c r="K183" s="44">
        <v>2.0739685494886748</v>
      </c>
      <c r="L183" s="44">
        <v>18335.397286250001</v>
      </c>
      <c r="M183" s="44">
        <v>-2765.60271375</v>
      </c>
      <c r="N183" s="44">
        <v>-201.13474281818185</v>
      </c>
      <c r="P183" s="55">
        <f t="shared" si="6"/>
        <v>153461.81818215226</v>
      </c>
      <c r="Q183" s="47">
        <f t="shared" si="7"/>
        <v>0.59384479431343307</v>
      </c>
      <c r="T183" s="56">
        <f t="shared" si="5"/>
        <v>1407.9565204489052</v>
      </c>
    </row>
    <row r="184" spans="1:20" ht="12.75" customHeight="1" x14ac:dyDescent="0.25">
      <c r="A184" s="48" t="s">
        <v>411</v>
      </c>
      <c r="B184" s="42" t="s">
        <v>400</v>
      </c>
      <c r="C184" s="44">
        <v>13405</v>
      </c>
      <c r="D184" s="44">
        <v>1115.5334100000002</v>
      </c>
      <c r="E184" s="44">
        <v>789.49993300000006</v>
      </c>
      <c r="F184" s="44">
        <v>1266.883329</v>
      </c>
      <c r="G184" s="44">
        <v>12.016672813053622</v>
      </c>
      <c r="H184" s="44">
        <v>11.499999999999998</v>
      </c>
      <c r="I184" s="44">
        <v>36.749142374699531</v>
      </c>
      <c r="J184" s="44">
        <v>61.188019524433074</v>
      </c>
      <c r="K184" s="44">
        <v>0.51667281305362167</v>
      </c>
      <c r="L184" s="44">
        <v>12828.634215</v>
      </c>
      <c r="M184" s="44">
        <v>-576.36578499999985</v>
      </c>
      <c r="N184" s="44">
        <v>-50.118763913043459</v>
      </c>
      <c r="P184" s="55">
        <f t="shared" si="6"/>
        <v>116565.21738001112</v>
      </c>
      <c r="Q184" s="47">
        <f t="shared" si="7"/>
        <v>0.31406834771248981</v>
      </c>
      <c r="T184" s="56">
        <f t="shared" si="5"/>
        <v>996.19862825673965</v>
      </c>
    </row>
    <row r="185" spans="1:20" ht="12.75" customHeight="1" x14ac:dyDescent="0.25">
      <c r="A185" s="48" t="s">
        <v>411</v>
      </c>
      <c r="B185" s="42" t="s">
        <v>401</v>
      </c>
      <c r="C185" s="44">
        <v>113574.74</v>
      </c>
      <c r="D185" s="44">
        <v>9188.7005769999996</v>
      </c>
      <c r="E185" s="44">
        <v>2338.9661569999998</v>
      </c>
      <c r="F185" s="44">
        <v>2737.6499410000001</v>
      </c>
      <c r="G185" s="44">
        <v>12.360261284853053</v>
      </c>
      <c r="H185" s="44">
        <v>11.5</v>
      </c>
      <c r="I185" s="44">
        <v>69.231301150489287</v>
      </c>
      <c r="J185" s="44">
        <v>85.672708754190609</v>
      </c>
      <c r="K185" s="44">
        <v>0.86026128485305209</v>
      </c>
      <c r="L185" s="44">
        <v>105670.0566355</v>
      </c>
      <c r="M185" s="44">
        <v>-7904.6833644999961</v>
      </c>
      <c r="N185" s="44">
        <v>-687.36377082608681</v>
      </c>
      <c r="P185" s="55">
        <f t="shared" si="6"/>
        <v>987606.43473402143</v>
      </c>
      <c r="Q185" s="47">
        <f t="shared" si="7"/>
        <v>0.63888993547038742</v>
      </c>
      <c r="T185" s="56">
        <f t="shared" si="5"/>
        <v>9113.9672499553908</v>
      </c>
    </row>
    <row r="186" spans="1:20" ht="12.75" customHeight="1" x14ac:dyDescent="0.25">
      <c r="A186" s="48" t="s">
        <v>411</v>
      </c>
      <c r="B186" s="42" t="s">
        <v>402</v>
      </c>
      <c r="C186" s="44">
        <v>68249.37</v>
      </c>
      <c r="D186" s="44">
        <v>4718.1836360000007</v>
      </c>
      <c r="E186" s="44">
        <v>1799.6997380000003</v>
      </c>
      <c r="F186" s="44">
        <v>1411.36663</v>
      </c>
      <c r="G186" s="44">
        <v>14.465178819928406</v>
      </c>
      <c r="H186" s="44">
        <v>13.75</v>
      </c>
      <c r="I186" s="44">
        <v>62.598487157198896</v>
      </c>
      <c r="J186" s="44">
        <v>76.153411477748335</v>
      </c>
      <c r="K186" s="44">
        <v>0.7151788199284056</v>
      </c>
      <c r="L186" s="44">
        <v>64875.024995</v>
      </c>
      <c r="M186" s="44">
        <v>-3374.3450049999997</v>
      </c>
      <c r="N186" s="44">
        <v>-245.40690945454546</v>
      </c>
      <c r="P186" s="55">
        <f t="shared" si="6"/>
        <v>496359.05454161338</v>
      </c>
      <c r="Q186" s="47">
        <f t="shared" si="7"/>
        <v>0.57256179553748354</v>
      </c>
      <c r="T186" s="56">
        <f t="shared" si="5"/>
        <v>4539.9856195558395</v>
      </c>
    </row>
    <row r="187" spans="1:20" ht="12.75" customHeight="1" x14ac:dyDescent="0.25">
      <c r="A187" s="48" t="s">
        <v>411</v>
      </c>
      <c r="B187" s="42" t="s">
        <v>403</v>
      </c>
      <c r="C187" s="44">
        <v>95190</v>
      </c>
      <c r="D187" s="44">
        <v>7236.5338580000016</v>
      </c>
      <c r="E187" s="44">
        <v>2521.6162029999996</v>
      </c>
      <c r="F187" s="44">
        <v>2511.4999479999997</v>
      </c>
      <c r="G187" s="44">
        <v>13.154087560133126</v>
      </c>
      <c r="H187" s="44">
        <v>11.499999999999998</v>
      </c>
      <c r="I187" s="44">
        <v>67.462326130201603</v>
      </c>
      <c r="J187" s="44">
        <v>84.825415186722765</v>
      </c>
      <c r="K187" s="44">
        <v>1.6540875601331253</v>
      </c>
      <c r="L187" s="44">
        <v>83220.139366999996</v>
      </c>
      <c r="M187" s="44">
        <v>-11969.860633</v>
      </c>
      <c r="N187" s="44">
        <v>-1040.857446347826</v>
      </c>
      <c r="P187" s="55">
        <f t="shared" si="6"/>
        <v>827739.13041058904</v>
      </c>
      <c r="Q187" s="47">
        <f t="shared" si="7"/>
        <v>0.62120018526751053</v>
      </c>
      <c r="T187" s="56">
        <f t="shared" si="5"/>
        <v>7621.9088587583128</v>
      </c>
    </row>
    <row r="188" spans="1:20" ht="12.75" customHeight="1" x14ac:dyDescent="0.25">
      <c r="A188" s="48" t="s">
        <v>411</v>
      </c>
      <c r="B188" s="42" t="s">
        <v>404</v>
      </c>
      <c r="C188" s="44">
        <v>45420</v>
      </c>
      <c r="D188" s="44">
        <v>3170.1835290000004</v>
      </c>
      <c r="E188" s="44">
        <v>1384.2665010000001</v>
      </c>
      <c r="F188" s="44">
        <v>1556.4166399999999</v>
      </c>
      <c r="G188" s="44">
        <v>14.327246225497625</v>
      </c>
      <c r="H188" s="44">
        <v>13.749999999999995</v>
      </c>
      <c r="I188" s="44">
        <v>54.055715917365909</v>
      </c>
      <c r="J188" s="44">
        <v>72.52612745181321</v>
      </c>
      <c r="K188" s="44">
        <v>0.57724622549762439</v>
      </c>
      <c r="L188" s="44">
        <v>43590.023523749995</v>
      </c>
      <c r="M188" s="44">
        <v>-1829.976476250001</v>
      </c>
      <c r="N188" s="44">
        <v>-133.08919827272734</v>
      </c>
      <c r="P188" s="55">
        <f t="shared" si="6"/>
        <v>330327.27272241976</v>
      </c>
      <c r="Q188" s="47">
        <f t="shared" si="7"/>
        <v>0.48713408313915363</v>
      </c>
      <c r="T188" s="56">
        <f t="shared" si="5"/>
        <v>2976.8114324760627</v>
      </c>
    </row>
    <row r="189" spans="1:20" ht="12.75" customHeight="1" x14ac:dyDescent="0.25">
      <c r="A189" s="48" t="s">
        <v>411</v>
      </c>
      <c r="B189" s="42" t="s">
        <v>337</v>
      </c>
      <c r="C189" s="44">
        <v>0</v>
      </c>
      <c r="D189" s="44">
        <v>675.28338499999995</v>
      </c>
      <c r="E189" s="44">
        <v>222.349975</v>
      </c>
      <c r="F189" s="44">
        <v>12637.933326</v>
      </c>
      <c r="G189" s="44">
        <v>0</v>
      </c>
      <c r="H189" s="44">
        <v>1</v>
      </c>
      <c r="I189" s="44">
        <v>0</v>
      </c>
      <c r="J189" s="44">
        <v>0</v>
      </c>
      <c r="K189" s="44">
        <v>-1</v>
      </c>
      <c r="L189" s="44">
        <v>675.28338499999995</v>
      </c>
      <c r="M189" s="44">
        <v>675.28338499999995</v>
      </c>
      <c r="N189" s="44">
        <v>675.28338499999995</v>
      </c>
      <c r="P189" s="55">
        <f t="shared" si="6"/>
        <v>0</v>
      </c>
      <c r="Q189" s="47">
        <f>$Q$169/($I$190/100)-1+I189/100</f>
        <v>-5.3423076034505468E-2</v>
      </c>
      <c r="T189" s="56">
        <f t="shared" si="5"/>
        <v>-723.11160823629723</v>
      </c>
    </row>
    <row r="190" spans="1:20" ht="12.75" customHeight="1" x14ac:dyDescent="0.25">
      <c r="A190" s="42"/>
      <c r="B190" s="42" t="s">
        <v>345</v>
      </c>
      <c r="C190" s="44">
        <v>1289247.05</v>
      </c>
      <c r="D190" s="44">
        <v>101608.30658400001</v>
      </c>
      <c r="E190" s="44">
        <v>32847.977554999998</v>
      </c>
      <c r="F190" s="44">
        <v>50122.232652000006</v>
      </c>
      <c r="G190" s="44">
        <v>12.688402093722271</v>
      </c>
      <c r="H190" s="44">
        <v>11.334070327491069</v>
      </c>
      <c r="I190" s="44">
        <v>61.519666967646252</v>
      </c>
      <c r="J190" s="44">
        <v>84.452714913231759</v>
      </c>
      <c r="K190" s="44">
        <v>1.3543317662312007</v>
      </c>
      <c r="L190" s="44">
        <v>1151635.69268033</v>
      </c>
      <c r="M190" s="44">
        <v>-137611.35731966997</v>
      </c>
      <c r="N190" s="44">
        <v>-12457.910307388587</v>
      </c>
      <c r="T190" s="56">
        <f t="shared" si="5"/>
        <v>0</v>
      </c>
    </row>
    <row r="191" spans="1:20" ht="12.75" customHeight="1" x14ac:dyDescent="0.25">
      <c r="A191" s="42"/>
      <c r="B191" s="42" t="s">
        <v>369</v>
      </c>
      <c r="C191" s="44">
        <v>1590003.62</v>
      </c>
      <c r="D191" s="44">
        <v>149562.97463499999</v>
      </c>
      <c r="E191" s="44">
        <v>51337.143186000001</v>
      </c>
      <c r="F191" s="44">
        <v>100702.78243800001</v>
      </c>
      <c r="G191" s="44">
        <v>10.630997570624107</v>
      </c>
      <c r="H191" s="44">
        <v>9.8682355569369751</v>
      </c>
      <c r="I191" s="44">
        <v>52.945910621066645</v>
      </c>
      <c r="J191" s="44">
        <v>79.485416554456364</v>
      </c>
      <c r="K191" s="44">
        <v>0.76276201368713037</v>
      </c>
      <c r="L191" s="44">
        <v>1475922.6642943702</v>
      </c>
      <c r="M191" s="44">
        <v>-114080.95570562998</v>
      </c>
      <c r="N191" s="44">
        <v>-10849.013691968501</v>
      </c>
      <c r="T191" s="56">
        <f t="shared" si="5"/>
        <v>0</v>
      </c>
    </row>
    <row r="192" spans="1:20" ht="12.75" customHeight="1" x14ac:dyDescent="0.25">
      <c r="A192" s="42"/>
      <c r="B192" s="42" t="s">
        <v>370</v>
      </c>
      <c r="C192" s="44">
        <v>1590003.62</v>
      </c>
      <c r="D192" s="44">
        <v>149562.97463499999</v>
      </c>
      <c r="E192" s="44">
        <v>51337.143186000001</v>
      </c>
      <c r="F192" s="44">
        <v>100702.78243800001</v>
      </c>
      <c r="G192" s="44">
        <v>10.630997570624107</v>
      </c>
      <c r="H192" s="44">
        <v>9.8682355569369751</v>
      </c>
      <c r="I192" s="44">
        <v>52.945910621066645</v>
      </c>
      <c r="J192" s="44">
        <v>79.485416554456364</v>
      </c>
      <c r="K192" s="44">
        <v>0.76276201368713037</v>
      </c>
      <c r="L192" s="44">
        <v>1475922.6642943702</v>
      </c>
      <c r="M192" s="44">
        <v>-114080.95570562998</v>
      </c>
      <c r="N192" s="44">
        <v>-10849.013691968501</v>
      </c>
      <c r="T192" s="56">
        <f t="shared" si="5"/>
        <v>0</v>
      </c>
    </row>
    <row r="193" spans="1:20" ht="12.75" customHeight="1" x14ac:dyDescent="0.25">
      <c r="T193" s="56">
        <f t="shared" si="5"/>
        <v>0</v>
      </c>
    </row>
    <row r="194" spans="1:20" ht="12.75" customHeight="1" x14ac:dyDescent="0.25">
      <c r="T194" s="56">
        <f t="shared" si="5"/>
        <v>0</v>
      </c>
    </row>
    <row r="195" spans="1:20" ht="12.75" customHeight="1" x14ac:dyDescent="0.25">
      <c r="A195" s="33" t="s">
        <v>321</v>
      </c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Q195" s="46">
        <v>0.5181757010686916</v>
      </c>
      <c r="T195" s="56">
        <f t="shared" si="5"/>
        <v>0</v>
      </c>
    </row>
    <row r="196" spans="1:20" ht="12.75" customHeight="1" x14ac:dyDescent="0.25">
      <c r="A196" s="43" t="s">
        <v>439</v>
      </c>
      <c r="B196" s="42" t="s">
        <v>322</v>
      </c>
      <c r="C196" s="44">
        <v>13819</v>
      </c>
      <c r="D196" s="44">
        <v>1493.783377</v>
      </c>
      <c r="E196" s="44">
        <v>141.19997000000001</v>
      </c>
      <c r="F196" s="44">
        <v>649.79996899999969</v>
      </c>
      <c r="G196" s="44">
        <v>9.251006680602524</v>
      </c>
      <c r="H196" s="44">
        <v>10.000000000000002</v>
      </c>
      <c r="I196" s="44">
        <v>60.482759582615948</v>
      </c>
      <c r="J196" s="44">
        <v>84.520738546702802</v>
      </c>
      <c r="K196" s="44">
        <v>-0.74899331939747527</v>
      </c>
      <c r="L196" s="44">
        <v>14937.833770000001</v>
      </c>
      <c r="M196" s="44">
        <v>1118.8337700000002</v>
      </c>
      <c r="N196" s="44">
        <v>111.88337699999998</v>
      </c>
      <c r="P196" s="55">
        <f t="shared" ref="P196:P227" si="8">SUM(D196:F196)*I196</f>
        <v>138190.00000000003</v>
      </c>
      <c r="Q196" s="47">
        <f t="shared" ref="Q196:Q226" si="9">$Q$195/($I$228/100)-1+I196/100</f>
        <v>0.64774068721590705</v>
      </c>
      <c r="T196" s="56">
        <f t="shared" si="5"/>
        <v>1479.9471152452786</v>
      </c>
    </row>
    <row r="197" spans="1:20" ht="12.75" customHeight="1" x14ac:dyDescent="0.25">
      <c r="A197" s="43" t="s">
        <v>439</v>
      </c>
      <c r="B197" s="42" t="s">
        <v>347</v>
      </c>
      <c r="C197" s="44">
        <v>723</v>
      </c>
      <c r="D197" s="44">
        <v>118.23333500000001</v>
      </c>
      <c r="E197" s="44">
        <v>42.766665000000003</v>
      </c>
      <c r="F197" s="44">
        <v>5.1833330000000002</v>
      </c>
      <c r="G197" s="44">
        <v>6.1150266969970861</v>
      </c>
      <c r="H197" s="44">
        <v>5</v>
      </c>
      <c r="I197" s="44">
        <v>87.012335948274355</v>
      </c>
      <c r="J197" s="44">
        <v>89.813664596272972</v>
      </c>
      <c r="K197" s="44">
        <v>1.1150266969970857</v>
      </c>
      <c r="L197" s="44">
        <v>591.16667500000005</v>
      </c>
      <c r="M197" s="44">
        <v>-131.83332499999997</v>
      </c>
      <c r="N197" s="44">
        <v>-26.366664999999994</v>
      </c>
      <c r="P197" s="55">
        <f t="shared" si="8"/>
        <v>14459.999999999949</v>
      </c>
      <c r="Q197" s="47">
        <f t="shared" si="9"/>
        <v>0.91303645087249108</v>
      </c>
      <c r="T197" s="56">
        <f t="shared" si="5"/>
        <v>151.73144055648132</v>
      </c>
    </row>
    <row r="198" spans="1:20" ht="12.75" customHeight="1" x14ac:dyDescent="0.25">
      <c r="A198" s="43" t="s">
        <v>439</v>
      </c>
      <c r="B198" s="42" t="s">
        <v>348</v>
      </c>
      <c r="C198" s="44">
        <v>6134</v>
      </c>
      <c r="D198" s="44">
        <v>1002.300013</v>
      </c>
      <c r="E198" s="44">
        <v>39.566654</v>
      </c>
      <c r="F198" s="44">
        <v>246.71666400000001</v>
      </c>
      <c r="G198" s="44">
        <v>6.1199240950224354</v>
      </c>
      <c r="H198" s="44">
        <v>5.9999999999999991</v>
      </c>
      <c r="I198" s="44">
        <v>79.337774184922338</v>
      </c>
      <c r="J198" s="44">
        <v>98.125159937891496</v>
      </c>
      <c r="K198" s="44">
        <v>0.11992409502243503</v>
      </c>
      <c r="L198" s="44">
        <v>6013.8000779999993</v>
      </c>
      <c r="M198" s="44">
        <v>-120.19992200000006</v>
      </c>
      <c r="N198" s="44">
        <v>-20.033320333333343</v>
      </c>
      <c r="P198" s="55">
        <f t="shared" si="8"/>
        <v>102233.33333333304</v>
      </c>
      <c r="Q198" s="47">
        <f t="shared" si="9"/>
        <v>0.83629083323897091</v>
      </c>
      <c r="T198" s="56">
        <f t="shared" si="5"/>
        <v>1077.6304275798386</v>
      </c>
    </row>
    <row r="199" spans="1:20" ht="12.75" customHeight="1" x14ac:dyDescent="0.25">
      <c r="A199" s="43" t="s">
        <v>439</v>
      </c>
      <c r="B199" s="42" t="s">
        <v>323</v>
      </c>
      <c r="C199" s="44">
        <v>430</v>
      </c>
      <c r="D199" s="44">
        <v>48.233338000000003</v>
      </c>
      <c r="E199" s="44">
        <v>14.83333</v>
      </c>
      <c r="F199" s="44">
        <v>64.183330999999995</v>
      </c>
      <c r="G199" s="44">
        <v>8.9149956820322078</v>
      </c>
      <c r="H199" s="44">
        <v>11</v>
      </c>
      <c r="I199" s="44">
        <v>30.719771629160551</v>
      </c>
      <c r="J199" s="44">
        <v>61.983469763947362</v>
      </c>
      <c r="K199" s="44">
        <v>-2.0850043179677926</v>
      </c>
      <c r="L199" s="44">
        <v>530.56671800000004</v>
      </c>
      <c r="M199" s="44">
        <v>100.56671799999999</v>
      </c>
      <c r="N199" s="44">
        <v>9.1424289090909081</v>
      </c>
      <c r="P199" s="55">
        <f t="shared" si="8"/>
        <v>3909.0909090909086</v>
      </c>
      <c r="Q199" s="47">
        <f t="shared" si="9"/>
        <v>0.35011080768135305</v>
      </c>
      <c r="T199" s="56">
        <f t="shared" si="5"/>
        <v>44.551599927341371</v>
      </c>
    </row>
    <row r="200" spans="1:20" ht="12.75" customHeight="1" x14ac:dyDescent="0.25">
      <c r="A200" s="43" t="s">
        <v>439</v>
      </c>
      <c r="B200" s="42" t="s">
        <v>324</v>
      </c>
      <c r="C200" s="44">
        <v>14022</v>
      </c>
      <c r="D200" s="44">
        <v>2808.2833810000011</v>
      </c>
      <c r="E200" s="44">
        <v>225.79998099999997</v>
      </c>
      <c r="F200" s="44">
        <v>959.41662899999938</v>
      </c>
      <c r="G200" s="44">
        <v>4.9930858455626757</v>
      </c>
      <c r="H200" s="44">
        <v>4.9999999999999973</v>
      </c>
      <c r="I200" s="44">
        <v>70.224114343812957</v>
      </c>
      <c r="J200" s="44">
        <v>92.429892834302393</v>
      </c>
      <c r="K200" s="44">
        <v>-6.9141544373246691E-3</v>
      </c>
      <c r="L200" s="44">
        <v>14041.416904999998</v>
      </c>
      <c r="M200" s="44">
        <v>19.416905000000281</v>
      </c>
      <c r="N200" s="44">
        <v>3.8833810000000706</v>
      </c>
      <c r="P200" s="55">
        <f t="shared" si="8"/>
        <v>280440.00000000006</v>
      </c>
      <c r="Q200" s="47">
        <f t="shared" si="9"/>
        <v>0.74515423482787713</v>
      </c>
      <c r="T200" s="56">
        <f t="shared" si="5"/>
        <v>2975.7734300787397</v>
      </c>
    </row>
    <row r="201" spans="1:20" ht="12.75" customHeight="1" x14ac:dyDescent="0.25">
      <c r="A201" s="43" t="s">
        <v>439</v>
      </c>
      <c r="B201" s="42" t="s">
        <v>349</v>
      </c>
      <c r="C201" s="44">
        <v>427</v>
      </c>
      <c r="D201" s="44">
        <v>39.283335000000001</v>
      </c>
      <c r="E201" s="44">
        <v>0</v>
      </c>
      <c r="F201" s="44">
        <v>26.399998999999998</v>
      </c>
      <c r="G201" s="44">
        <v>10.869749220630071</v>
      </c>
      <c r="H201" s="44">
        <v>10</v>
      </c>
      <c r="I201" s="44">
        <v>65.008880334850218</v>
      </c>
      <c r="J201" s="44">
        <v>108.69749220630071</v>
      </c>
      <c r="K201" s="44">
        <v>0.86974922063007165</v>
      </c>
      <c r="L201" s="44">
        <v>392.83335</v>
      </c>
      <c r="M201" s="44">
        <v>-34.166650000000011</v>
      </c>
      <c r="N201" s="44">
        <v>-3.416665000000001</v>
      </c>
      <c r="P201" s="55">
        <f t="shared" si="8"/>
        <v>4269.9999999999991</v>
      </c>
      <c r="Q201" s="47">
        <f t="shared" si="9"/>
        <v>0.69300189473824969</v>
      </c>
      <c r="T201" s="56">
        <f t="shared" si="5"/>
        <v>45.518674914725295</v>
      </c>
    </row>
    <row r="202" spans="1:20" ht="12.75" customHeight="1" x14ac:dyDescent="0.25">
      <c r="A202" s="43" t="s">
        <v>439</v>
      </c>
      <c r="B202" s="42" t="s">
        <v>325</v>
      </c>
      <c r="C202" s="44">
        <v>874</v>
      </c>
      <c r="D202" s="44">
        <v>87.86666799999999</v>
      </c>
      <c r="E202" s="44">
        <v>1.05</v>
      </c>
      <c r="F202" s="44">
        <v>32.016665000000003</v>
      </c>
      <c r="G202" s="44">
        <v>9.9468890751610157</v>
      </c>
      <c r="H202" s="44">
        <v>11.000000000000002</v>
      </c>
      <c r="I202" s="44">
        <v>65.701112739980033</v>
      </c>
      <c r="J202" s="44">
        <v>89.358437784179515</v>
      </c>
      <c r="K202" s="44">
        <v>-1.0531109248389838</v>
      </c>
      <c r="L202" s="44">
        <v>966.53334799999993</v>
      </c>
      <c r="M202" s="44">
        <v>92.533347999999975</v>
      </c>
      <c r="N202" s="44">
        <v>8.4121225454545421</v>
      </c>
      <c r="P202" s="55">
        <f t="shared" si="8"/>
        <v>7945.4545454545469</v>
      </c>
      <c r="Q202" s="47">
        <f t="shared" si="9"/>
        <v>0.6999242187895478</v>
      </c>
      <c r="T202" s="56">
        <f t="shared" si="5"/>
        <v>84.644168625641228</v>
      </c>
    </row>
    <row r="203" spans="1:20" ht="12.75" customHeight="1" x14ac:dyDescent="0.25">
      <c r="A203" s="43" t="s">
        <v>439</v>
      </c>
      <c r="B203" s="42" t="s">
        <v>350</v>
      </c>
      <c r="C203" s="44">
        <v>89</v>
      </c>
      <c r="D203" s="44">
        <v>19.066666000000001</v>
      </c>
      <c r="E203" s="44">
        <v>0</v>
      </c>
      <c r="F203" s="44">
        <v>0</v>
      </c>
      <c r="G203" s="44">
        <v>4.6678323310430887</v>
      </c>
      <c r="H203" s="44">
        <v>10</v>
      </c>
      <c r="I203" s="44">
        <v>46.678323310430891</v>
      </c>
      <c r="J203" s="44">
        <v>46.678323310430891</v>
      </c>
      <c r="K203" s="44">
        <v>-5.3321676689569104</v>
      </c>
      <c r="L203" s="44">
        <v>190.66666000000001</v>
      </c>
      <c r="M203" s="44">
        <v>101.66666000000001</v>
      </c>
      <c r="N203" s="44">
        <v>10.166666000000001</v>
      </c>
      <c r="P203" s="55">
        <f t="shared" si="8"/>
        <v>890.00000000000023</v>
      </c>
      <c r="Q203" s="47">
        <f t="shared" si="9"/>
        <v>0.50969632449405644</v>
      </c>
      <c r="T203" s="56">
        <f t="shared" si="5"/>
        <v>9.7182095805557935</v>
      </c>
    </row>
    <row r="204" spans="1:20" ht="12.75" customHeight="1" x14ac:dyDescent="0.25">
      <c r="A204" s="43" t="s">
        <v>439</v>
      </c>
      <c r="B204" s="42" t="s">
        <v>326</v>
      </c>
      <c r="C204" s="44">
        <v>13072</v>
      </c>
      <c r="D204" s="44">
        <v>2678.0167140000012</v>
      </c>
      <c r="E204" s="44">
        <v>156.51664100000002</v>
      </c>
      <c r="F204" s="44">
        <v>1381.7333039999994</v>
      </c>
      <c r="G204" s="44">
        <v>4.8812242028449102</v>
      </c>
      <c r="H204" s="44">
        <v>4.9999999999999964</v>
      </c>
      <c r="I204" s="44">
        <v>62.007463271311941</v>
      </c>
      <c r="J204" s="44">
        <v>92.233876711604069</v>
      </c>
      <c r="K204" s="44">
        <v>-0.11877579715509</v>
      </c>
      <c r="L204" s="44">
        <v>13390.083569999995</v>
      </c>
      <c r="M204" s="44">
        <v>318.08357000000012</v>
      </c>
      <c r="N204" s="44">
        <v>63.616714000000037</v>
      </c>
      <c r="P204" s="55">
        <f t="shared" si="8"/>
        <v>261439.99999999965</v>
      </c>
      <c r="Q204" s="47">
        <f t="shared" si="9"/>
        <v>0.66298772410286699</v>
      </c>
      <c r="T204" s="56">
        <f t="shared" si="5"/>
        <v>2795.3330364612093</v>
      </c>
    </row>
    <row r="205" spans="1:20" ht="12.75" customHeight="1" x14ac:dyDescent="0.25">
      <c r="A205" s="43" t="s">
        <v>439</v>
      </c>
      <c r="B205" s="42" t="s">
        <v>327</v>
      </c>
      <c r="C205" s="44">
        <v>22645.7</v>
      </c>
      <c r="D205" s="44">
        <v>2528.3833940000009</v>
      </c>
      <c r="E205" s="44">
        <v>644.69995999999981</v>
      </c>
      <c r="F205" s="44">
        <v>532.58329800000001</v>
      </c>
      <c r="G205" s="44">
        <v>8.9565926013197004</v>
      </c>
      <c r="H205" s="44">
        <v>9.9999999999999947</v>
      </c>
      <c r="I205" s="44">
        <v>61.111001411251628</v>
      </c>
      <c r="J205" s="44">
        <v>71.368122023812418</v>
      </c>
      <c r="K205" s="44">
        <v>-1.0434073986803003</v>
      </c>
      <c r="L205" s="44">
        <v>25283.833939999993</v>
      </c>
      <c r="M205" s="44">
        <v>2638.1339399999997</v>
      </c>
      <c r="N205" s="44">
        <v>263.81339400000002</v>
      </c>
      <c r="P205" s="55">
        <f t="shared" si="8"/>
        <v>226457.00000000015</v>
      </c>
      <c r="Q205" s="47">
        <f t="shared" si="9"/>
        <v>0.65402310550226384</v>
      </c>
      <c r="T205" s="56">
        <f t="shared" si="5"/>
        <v>2423.5916116972171</v>
      </c>
    </row>
    <row r="206" spans="1:20" ht="12.75" customHeight="1" x14ac:dyDescent="0.25">
      <c r="A206" s="43" t="s">
        <v>439</v>
      </c>
      <c r="B206" s="42" t="s">
        <v>328</v>
      </c>
      <c r="C206" s="44">
        <v>16375</v>
      </c>
      <c r="D206" s="44">
        <v>3389.0499909999994</v>
      </c>
      <c r="E206" s="44">
        <v>142</v>
      </c>
      <c r="F206" s="44">
        <v>72.083332999999996</v>
      </c>
      <c r="G206" s="44">
        <v>4.8317375203923341</v>
      </c>
      <c r="H206" s="44">
        <v>4</v>
      </c>
      <c r="I206" s="44">
        <v>104.18015828048216</v>
      </c>
      <c r="J206" s="44">
        <v>104.16165189885574</v>
      </c>
      <c r="K206" s="44">
        <v>0.83173752039233417</v>
      </c>
      <c r="L206" s="44">
        <v>13556.199963999998</v>
      </c>
      <c r="M206" s="44">
        <v>-2818.8000360000005</v>
      </c>
      <c r="N206" s="44">
        <v>-704.70000900000014</v>
      </c>
      <c r="P206" s="55">
        <f t="shared" si="8"/>
        <v>375374.99999999977</v>
      </c>
      <c r="Q206" s="47">
        <f t="shared" si="9"/>
        <v>1.0847146741945692</v>
      </c>
      <c r="T206" s="56">
        <f t="shared" si="5"/>
        <v>3908.3715896222548</v>
      </c>
    </row>
    <row r="207" spans="1:20" ht="12.75" customHeight="1" x14ac:dyDescent="0.25">
      <c r="A207" s="43" t="s">
        <v>439</v>
      </c>
      <c r="B207" s="42" t="s">
        <v>329</v>
      </c>
      <c r="C207" s="44">
        <v>4202</v>
      </c>
      <c r="D207" s="44">
        <v>485.05001199999998</v>
      </c>
      <c r="E207" s="44">
        <v>96.649991999999997</v>
      </c>
      <c r="F207" s="44">
        <v>77.883328000000006</v>
      </c>
      <c r="G207" s="44">
        <v>8.6630242161503137</v>
      </c>
      <c r="H207" s="44">
        <v>9</v>
      </c>
      <c r="I207" s="44">
        <v>70.785428654356735</v>
      </c>
      <c r="J207" s="44">
        <v>80.262830613439178</v>
      </c>
      <c r="K207" s="44">
        <v>-0.33697578384968663</v>
      </c>
      <c r="L207" s="44">
        <v>4365.450108</v>
      </c>
      <c r="M207" s="44">
        <v>163.45010800000017</v>
      </c>
      <c r="N207" s="44">
        <v>18.161123111111134</v>
      </c>
      <c r="P207" s="55">
        <f t="shared" si="8"/>
        <v>46688.888888888898</v>
      </c>
      <c r="Q207" s="47">
        <f t="shared" si="9"/>
        <v>0.75076737793331483</v>
      </c>
      <c r="T207" s="56">
        <f t="shared" si="5"/>
        <v>495.19364869415909</v>
      </c>
    </row>
    <row r="208" spans="1:20" ht="12.75" customHeight="1" x14ac:dyDescent="0.25">
      <c r="A208" s="43" t="s">
        <v>439</v>
      </c>
      <c r="B208" s="42" t="s">
        <v>330</v>
      </c>
      <c r="C208" s="44">
        <v>17746</v>
      </c>
      <c r="D208" s="44">
        <v>3489.0167220000017</v>
      </c>
      <c r="E208" s="44">
        <v>291.91663499999993</v>
      </c>
      <c r="F208" s="44">
        <v>722.23329699999954</v>
      </c>
      <c r="G208" s="44">
        <v>5.0862467606138324</v>
      </c>
      <c r="H208" s="44">
        <v>5.0000000000000009</v>
      </c>
      <c r="I208" s="44">
        <v>78.815648469224982</v>
      </c>
      <c r="J208" s="44">
        <v>93.87100128144364</v>
      </c>
      <c r="K208" s="44">
        <v>8.6246760613832407E-2</v>
      </c>
      <c r="L208" s="44">
        <v>17445.083610000009</v>
      </c>
      <c r="M208" s="44">
        <v>-300.91638999999981</v>
      </c>
      <c r="N208" s="44">
        <v>-60.18327799999993</v>
      </c>
      <c r="P208" s="55">
        <f t="shared" si="8"/>
        <v>354920.00000000017</v>
      </c>
      <c r="Q208" s="47">
        <f t="shared" si="9"/>
        <v>0.83106957608199739</v>
      </c>
      <c r="T208" s="56">
        <f t="shared" si="5"/>
        <v>3742.4448021663679</v>
      </c>
    </row>
    <row r="209" spans="1:20" ht="12.75" customHeight="1" x14ac:dyDescent="0.25">
      <c r="A209" s="43" t="s">
        <v>439</v>
      </c>
      <c r="B209" s="42" t="s">
        <v>352</v>
      </c>
      <c r="C209" s="44">
        <v>291</v>
      </c>
      <c r="D209" s="44">
        <v>45.75</v>
      </c>
      <c r="E209" s="44">
        <v>0</v>
      </c>
      <c r="F209" s="44">
        <v>0</v>
      </c>
      <c r="G209" s="44">
        <v>6.360655737704918</v>
      </c>
      <c r="H209" s="44">
        <v>11</v>
      </c>
      <c r="I209" s="44">
        <v>57.82414307004472</v>
      </c>
      <c r="J209" s="44">
        <v>57.82414307004472</v>
      </c>
      <c r="K209" s="44">
        <v>-4.639344262295082</v>
      </c>
      <c r="L209" s="44">
        <v>503.25</v>
      </c>
      <c r="M209" s="44">
        <v>212.25</v>
      </c>
      <c r="N209" s="44">
        <v>19.295454545454547</v>
      </c>
      <c r="P209" s="55">
        <f t="shared" si="8"/>
        <v>2645.454545454546</v>
      </c>
      <c r="Q209" s="47">
        <f t="shared" si="9"/>
        <v>0.62115452209019473</v>
      </c>
      <c r="T209" s="56">
        <f t="shared" si="5"/>
        <v>28.417819385626409</v>
      </c>
    </row>
    <row r="210" spans="1:20" ht="12.75" customHeight="1" x14ac:dyDescent="0.25">
      <c r="A210" s="43" t="s">
        <v>439</v>
      </c>
      <c r="B210" s="42" t="s">
        <v>331</v>
      </c>
      <c r="C210" s="44">
        <v>20260</v>
      </c>
      <c r="D210" s="44">
        <v>3968.733388000001</v>
      </c>
      <c r="E210" s="44">
        <v>203.58329699999999</v>
      </c>
      <c r="F210" s="44">
        <v>1481.0166369999997</v>
      </c>
      <c r="G210" s="44">
        <v>5.1049032573613626</v>
      </c>
      <c r="H210" s="44">
        <v>4.9999999999999982</v>
      </c>
      <c r="I210" s="44">
        <v>71.607311464306932</v>
      </c>
      <c r="J210" s="44">
        <v>97.025233356656997</v>
      </c>
      <c r="K210" s="44">
        <v>0.10490325736136243</v>
      </c>
      <c r="L210" s="44">
        <v>19843.666939999996</v>
      </c>
      <c r="M210" s="44">
        <v>-416.33306000000005</v>
      </c>
      <c r="N210" s="44">
        <v>-83.266612000000009</v>
      </c>
      <c r="P210" s="55">
        <f t="shared" si="8"/>
        <v>404819.99999999901</v>
      </c>
      <c r="Q210" s="47">
        <f t="shared" si="9"/>
        <v>0.75898620603281686</v>
      </c>
      <c r="T210" s="56">
        <f t="shared" si="5"/>
        <v>4290.8020095036809</v>
      </c>
    </row>
    <row r="211" spans="1:20" ht="12.75" customHeight="1" x14ac:dyDescent="0.25">
      <c r="A211" s="43" t="s">
        <v>439</v>
      </c>
      <c r="B211" s="42" t="s">
        <v>332</v>
      </c>
      <c r="C211" s="44">
        <v>2571</v>
      </c>
      <c r="D211" s="44">
        <v>720.64998399999968</v>
      </c>
      <c r="E211" s="44">
        <v>10.616666</v>
      </c>
      <c r="F211" s="44">
        <v>59.966665000000013</v>
      </c>
      <c r="G211" s="44">
        <v>3.5676126511924009</v>
      </c>
      <c r="H211" s="44">
        <v>8</v>
      </c>
      <c r="I211" s="44">
        <v>38.310444498914997</v>
      </c>
      <c r="J211" s="44">
        <v>38.016228416816254</v>
      </c>
      <c r="K211" s="44">
        <v>-4.4323873488075991</v>
      </c>
      <c r="L211" s="44">
        <v>5765.1998719999974</v>
      </c>
      <c r="M211" s="44">
        <v>3194.1998719999988</v>
      </c>
      <c r="N211" s="44">
        <v>399.27498399999985</v>
      </c>
      <c r="P211" s="55">
        <f t="shared" si="8"/>
        <v>30312.500000000015</v>
      </c>
      <c r="Q211" s="47">
        <f t="shared" si="9"/>
        <v>0.4260175363788975</v>
      </c>
      <c r="T211" s="56">
        <f t="shared" si="5"/>
        <v>337.07926755720803</v>
      </c>
    </row>
    <row r="212" spans="1:20" ht="12.75" customHeight="1" x14ac:dyDescent="0.25">
      <c r="A212" s="43" t="s">
        <v>439</v>
      </c>
      <c r="B212" s="42" t="s">
        <v>333</v>
      </c>
      <c r="C212" s="44">
        <v>28809</v>
      </c>
      <c r="D212" s="44">
        <v>5183.9667440000012</v>
      </c>
      <c r="E212" s="44">
        <v>735.84994199999983</v>
      </c>
      <c r="F212" s="44">
        <v>278.39998100000003</v>
      </c>
      <c r="G212" s="44">
        <v>5.5573273176074975</v>
      </c>
      <c r="H212" s="44">
        <v>4.9999999999999973</v>
      </c>
      <c r="I212" s="44">
        <v>92.958996265433399</v>
      </c>
      <c r="J212" s="44">
        <v>97.330716568070443</v>
      </c>
      <c r="K212" s="44">
        <v>0.55732731760749743</v>
      </c>
      <c r="L212" s="44">
        <v>25919.833719999995</v>
      </c>
      <c r="M212" s="44">
        <v>-2889.1662799999995</v>
      </c>
      <c r="N212" s="44">
        <v>-577.83325599999989</v>
      </c>
      <c r="P212" s="55">
        <f t="shared" si="8"/>
        <v>576180.00000000012</v>
      </c>
      <c r="Q212" s="47">
        <f t="shared" si="9"/>
        <v>0.97250305404408155</v>
      </c>
      <c r="T212" s="56">
        <f t="shared" si="5"/>
        <v>6027.7846382844282</v>
      </c>
    </row>
    <row r="213" spans="1:20" ht="12.75" customHeight="1" x14ac:dyDescent="0.25">
      <c r="A213" s="43" t="s">
        <v>439</v>
      </c>
      <c r="B213" s="42" t="s">
        <v>334</v>
      </c>
      <c r="C213" s="44">
        <v>34528.68</v>
      </c>
      <c r="D213" s="44">
        <v>6367.2500849999997</v>
      </c>
      <c r="E213" s="44">
        <v>611.51658899999995</v>
      </c>
      <c r="F213" s="44">
        <v>921.83331799999985</v>
      </c>
      <c r="G213" s="44">
        <v>5.4228559486524395</v>
      </c>
      <c r="H213" s="44">
        <v>5</v>
      </c>
      <c r="I213" s="44">
        <v>87.407741272721211</v>
      </c>
      <c r="J213" s="44">
        <v>98.953530367018999</v>
      </c>
      <c r="K213" s="44">
        <v>0.42285594865243981</v>
      </c>
      <c r="L213" s="44">
        <v>31836.250424999998</v>
      </c>
      <c r="M213" s="44">
        <v>-2692.4295749999997</v>
      </c>
      <c r="N213" s="44">
        <v>-538.48591499999998</v>
      </c>
      <c r="P213" s="55">
        <f t="shared" si="8"/>
        <v>690573.59999999928</v>
      </c>
      <c r="Q213" s="47">
        <f t="shared" si="9"/>
        <v>0.91699050411695959</v>
      </c>
      <c r="T213" s="56">
        <f t="shared" si="5"/>
        <v>7244.7751694905264</v>
      </c>
    </row>
    <row r="214" spans="1:20" ht="12.75" customHeight="1" x14ac:dyDescent="0.25">
      <c r="A214" s="43" t="s">
        <v>439</v>
      </c>
      <c r="B214" s="42" t="s">
        <v>335</v>
      </c>
      <c r="C214" s="44">
        <v>34492</v>
      </c>
      <c r="D214" s="44">
        <v>6489.283489999998</v>
      </c>
      <c r="E214" s="44">
        <v>735.49986799999965</v>
      </c>
      <c r="F214" s="44">
        <v>682.99996299999987</v>
      </c>
      <c r="G214" s="44">
        <v>5.315224716742958</v>
      </c>
      <c r="H214" s="44">
        <v>5.0000000000000009</v>
      </c>
      <c r="I214" s="44">
        <v>87.235571840727019</v>
      </c>
      <c r="J214" s="44">
        <v>95.482447821240044</v>
      </c>
      <c r="K214" s="44">
        <v>0.31522471674295843</v>
      </c>
      <c r="L214" s="44">
        <v>32446.417449999997</v>
      </c>
      <c r="M214" s="44">
        <v>-2045.5825500000005</v>
      </c>
      <c r="N214" s="44">
        <v>-409.11651000000001</v>
      </c>
      <c r="P214" s="55">
        <f t="shared" si="8"/>
        <v>689839.99999999825</v>
      </c>
      <c r="Q214" s="47">
        <f t="shared" si="9"/>
        <v>0.91526880979701775</v>
      </c>
      <c r="T214" s="56">
        <f t="shared" si="5"/>
        <v>7237.7474283443762</v>
      </c>
    </row>
    <row r="215" spans="1:20" ht="12.75" customHeight="1" x14ac:dyDescent="0.25">
      <c r="A215" s="43" t="s">
        <v>439</v>
      </c>
      <c r="B215" s="42" t="s">
        <v>336</v>
      </c>
      <c r="C215" s="44">
        <v>11504</v>
      </c>
      <c r="D215" s="44">
        <v>1265.4500620000003</v>
      </c>
      <c r="E215" s="44">
        <v>366.3666199999999</v>
      </c>
      <c r="F215" s="44">
        <v>674.44997099999978</v>
      </c>
      <c r="G215" s="44">
        <v>9.0908368061702269</v>
      </c>
      <c r="H215" s="44">
        <v>11.999999999999998</v>
      </c>
      <c r="I215" s="44">
        <v>40.126178187716548</v>
      </c>
      <c r="J215" s="44">
        <v>56.710822782645501</v>
      </c>
      <c r="K215" s="44">
        <v>-2.9091631938297722</v>
      </c>
      <c r="L215" s="44">
        <v>15185.400744</v>
      </c>
      <c r="M215" s="44">
        <v>3681.4007440000009</v>
      </c>
      <c r="N215" s="44">
        <v>306.78339533333337</v>
      </c>
      <c r="P215" s="55">
        <f t="shared" si="8"/>
        <v>92541.666666666628</v>
      </c>
      <c r="Q215" s="47">
        <f t="shared" si="9"/>
        <v>0.44417487326691302</v>
      </c>
      <c r="T215" s="56">
        <f t="shared" si="5"/>
        <v>1024.3856983159826</v>
      </c>
    </row>
    <row r="216" spans="1:20" ht="12.75" customHeight="1" x14ac:dyDescent="0.25">
      <c r="A216" s="43" t="s">
        <v>439</v>
      </c>
      <c r="B216" s="42" t="s">
        <v>337</v>
      </c>
      <c r="C216" s="44">
        <v>264.57</v>
      </c>
      <c r="D216" s="44">
        <v>389.51667800000013</v>
      </c>
      <c r="E216" s="44">
        <v>246.383332</v>
      </c>
      <c r="F216" s="44">
        <v>35073.649953000022</v>
      </c>
      <c r="G216" s="44">
        <v>0.67922637191930435</v>
      </c>
      <c r="H216" s="44">
        <v>11.964571678751067</v>
      </c>
      <c r="I216" s="44">
        <v>0</v>
      </c>
      <c r="J216" s="44">
        <v>0</v>
      </c>
      <c r="K216" s="44">
        <v>-19.320773628080698</v>
      </c>
      <c r="L216" s="44">
        <v>4660.4002139999993</v>
      </c>
      <c r="M216" s="44">
        <v>4395.8302139999996</v>
      </c>
      <c r="N216" s="44">
        <v>376.28817800000002</v>
      </c>
      <c r="P216" s="55">
        <f t="shared" si="8"/>
        <v>0</v>
      </c>
      <c r="Q216" s="47">
        <f t="shared" si="9"/>
        <v>4.2913091389747526E-2</v>
      </c>
      <c r="T216" s="56">
        <f t="shared" si="5"/>
        <v>1532.4071810489752</v>
      </c>
    </row>
    <row r="217" spans="1:20" ht="12.75" customHeight="1" x14ac:dyDescent="0.25">
      <c r="A217" s="43" t="s">
        <v>439</v>
      </c>
      <c r="B217" s="42" t="s">
        <v>338</v>
      </c>
      <c r="C217" s="44">
        <v>746</v>
      </c>
      <c r="D217" s="44">
        <v>128.19999999999999</v>
      </c>
      <c r="E217" s="44">
        <v>0</v>
      </c>
      <c r="F217" s="44">
        <v>55.983333000000002</v>
      </c>
      <c r="G217" s="44">
        <v>5.819032761310452</v>
      </c>
      <c r="H217" s="44">
        <v>5</v>
      </c>
      <c r="I217" s="44">
        <v>59.723102089807455</v>
      </c>
      <c r="J217" s="44">
        <v>54.602184087363497</v>
      </c>
      <c r="K217" s="44">
        <v>0.81903276131045233</v>
      </c>
      <c r="L217" s="44">
        <v>641</v>
      </c>
      <c r="M217" s="44">
        <v>-105</v>
      </c>
      <c r="N217" s="44">
        <v>-21</v>
      </c>
      <c r="P217" s="55">
        <f t="shared" si="8"/>
        <v>11000.000000000002</v>
      </c>
      <c r="Q217" s="47">
        <f t="shared" si="9"/>
        <v>0.64014411228782209</v>
      </c>
      <c r="T217" s="56">
        <f t="shared" si="5"/>
        <v>117.90387620149733</v>
      </c>
    </row>
    <row r="218" spans="1:20" ht="12.75" customHeight="1" x14ac:dyDescent="0.25">
      <c r="A218" s="43" t="s">
        <v>439</v>
      </c>
      <c r="B218" s="42" t="s">
        <v>354</v>
      </c>
      <c r="C218" s="44">
        <v>967</v>
      </c>
      <c r="D218" s="44">
        <v>183.98333500000001</v>
      </c>
      <c r="E218" s="44">
        <v>29.849998999999997</v>
      </c>
      <c r="F218" s="44">
        <v>19.083331999999999</v>
      </c>
      <c r="G218" s="44">
        <v>5.2559108138788755</v>
      </c>
      <c r="H218" s="44">
        <v>5</v>
      </c>
      <c r="I218" s="44">
        <v>83.033989504211775</v>
      </c>
      <c r="J218" s="44">
        <v>90.444270957305477</v>
      </c>
      <c r="K218" s="44">
        <v>0.25591081387887582</v>
      </c>
      <c r="L218" s="44">
        <v>919.91667499999994</v>
      </c>
      <c r="M218" s="44">
        <v>-47.083325000000038</v>
      </c>
      <c r="N218" s="44">
        <v>-9.4166650000000072</v>
      </c>
      <c r="P218" s="55">
        <f t="shared" si="8"/>
        <v>19340</v>
      </c>
      <c r="Q218" s="47">
        <f t="shared" si="9"/>
        <v>0.87325298643186522</v>
      </c>
      <c r="T218" s="56">
        <f t="shared" si="5"/>
        <v>203.3951741742533</v>
      </c>
    </row>
    <row r="219" spans="1:20" ht="12.75" customHeight="1" x14ac:dyDescent="0.25">
      <c r="A219" s="43" t="s">
        <v>439</v>
      </c>
      <c r="B219" s="42" t="s">
        <v>339</v>
      </c>
      <c r="C219" s="44">
        <v>4838</v>
      </c>
      <c r="D219" s="44">
        <v>1104.9333239999996</v>
      </c>
      <c r="E219" s="44">
        <v>8.5166649999999997</v>
      </c>
      <c r="F219" s="44">
        <v>48.499998999999995</v>
      </c>
      <c r="G219" s="44">
        <v>4.3785447455651187</v>
      </c>
      <c r="H219" s="44">
        <v>4.9999999999999991</v>
      </c>
      <c r="I219" s="44">
        <v>81.604200679246532</v>
      </c>
      <c r="J219" s="44">
        <v>80.57838330087769</v>
      </c>
      <c r="K219" s="44">
        <v>-0.62145525443488114</v>
      </c>
      <c r="L219" s="44">
        <v>5524.6666199999981</v>
      </c>
      <c r="M219" s="44">
        <v>686.66661999999985</v>
      </c>
      <c r="N219" s="44">
        <v>137.333324</v>
      </c>
      <c r="P219" s="55">
        <f t="shared" si="8"/>
        <v>94820.000000000073</v>
      </c>
      <c r="Q219" s="47">
        <f t="shared" si="9"/>
        <v>0.85895509818221283</v>
      </c>
      <c r="T219" s="56">
        <f t="shared" si="5"/>
        <v>998.06286602536068</v>
      </c>
    </row>
    <row r="220" spans="1:20" ht="12.75" customHeight="1" x14ac:dyDescent="0.25">
      <c r="A220" s="43" t="s">
        <v>439</v>
      </c>
      <c r="B220" s="42" t="s">
        <v>340</v>
      </c>
      <c r="C220" s="44">
        <v>1381</v>
      </c>
      <c r="D220" s="44">
        <v>380.94999399999995</v>
      </c>
      <c r="E220" s="44">
        <v>0</v>
      </c>
      <c r="F220" s="44">
        <v>0</v>
      </c>
      <c r="G220" s="44">
        <v>3.6251477142692914</v>
      </c>
      <c r="H220" s="44">
        <v>6.0000000000000027</v>
      </c>
      <c r="I220" s="44">
        <v>60.419128571154843</v>
      </c>
      <c r="J220" s="44">
        <v>60.419128571154843</v>
      </c>
      <c r="K220" s="44">
        <v>-2.3748522857307086</v>
      </c>
      <c r="L220" s="44">
        <v>2285.6999640000004</v>
      </c>
      <c r="M220" s="44">
        <v>904.6999639999998</v>
      </c>
      <c r="N220" s="44">
        <v>150.78332733333332</v>
      </c>
      <c r="P220" s="55">
        <f t="shared" si="8"/>
        <v>23016.666666666664</v>
      </c>
      <c r="Q220" s="47">
        <f t="shared" si="9"/>
        <v>0.64710437710129598</v>
      </c>
      <c r="T220" s="56">
        <f t="shared" ref="T220:T272" si="10">(SUM($D220:$F220))*$Q220</f>
        <v>246.51440857411239</v>
      </c>
    </row>
    <row r="221" spans="1:20" ht="12.75" customHeight="1" x14ac:dyDescent="0.25">
      <c r="A221" s="43" t="s">
        <v>439</v>
      </c>
      <c r="B221" s="42" t="s">
        <v>357</v>
      </c>
      <c r="C221" s="44">
        <v>3946</v>
      </c>
      <c r="D221" s="44">
        <v>882.20000200000004</v>
      </c>
      <c r="E221" s="44">
        <v>12.666664000000001</v>
      </c>
      <c r="F221" s="44">
        <v>430.78333100000003</v>
      </c>
      <c r="G221" s="44">
        <v>4.4729086273568148</v>
      </c>
      <c r="H221" s="44">
        <v>3.9999999999999996</v>
      </c>
      <c r="I221" s="44">
        <v>74.416324235845792</v>
      </c>
      <c r="J221" s="44">
        <v>110.23988684365636</v>
      </c>
      <c r="K221" s="44">
        <v>0.47290862735681516</v>
      </c>
      <c r="L221" s="44">
        <v>3528.8000079999997</v>
      </c>
      <c r="M221" s="44">
        <v>-417.1999919999999</v>
      </c>
      <c r="N221" s="44">
        <v>-104.29999799999997</v>
      </c>
      <c r="P221" s="55">
        <f t="shared" si="8"/>
        <v>98650</v>
      </c>
      <c r="Q221" s="47">
        <f t="shared" si="9"/>
        <v>0.7870763337482054</v>
      </c>
      <c r="T221" s="56">
        <f t="shared" si="10"/>
        <v>1043.3877394720794</v>
      </c>
    </row>
    <row r="222" spans="1:20" ht="12.75" customHeight="1" x14ac:dyDescent="0.25">
      <c r="A222" s="43" t="s">
        <v>439</v>
      </c>
      <c r="B222" s="42" t="s">
        <v>426</v>
      </c>
      <c r="C222" s="44">
        <v>1190</v>
      </c>
      <c r="D222" s="44">
        <v>132.650004</v>
      </c>
      <c r="E222" s="44">
        <v>17.199997</v>
      </c>
      <c r="F222" s="44">
        <v>129.933333</v>
      </c>
      <c r="G222" s="44">
        <v>8.9709759827824804</v>
      </c>
      <c r="H222" s="44">
        <v>12</v>
      </c>
      <c r="I222" s="44">
        <v>35.444093559435053</v>
      </c>
      <c r="J222" s="44">
        <v>66.17728795788706</v>
      </c>
      <c r="K222" s="44">
        <v>-3.0290240172175196</v>
      </c>
      <c r="L222" s="44">
        <v>1591.8000480000001</v>
      </c>
      <c r="M222" s="44">
        <v>401.80004799999995</v>
      </c>
      <c r="N222" s="44">
        <v>33.483337333333331</v>
      </c>
      <c r="P222" s="55">
        <f t="shared" si="8"/>
        <v>9916.6666666666661</v>
      </c>
      <c r="Q222" s="47">
        <f t="shared" si="9"/>
        <v>0.39735402698409805</v>
      </c>
      <c r="T222" s="56">
        <f t="shared" si="10"/>
        <v>111.1730344479369</v>
      </c>
    </row>
    <row r="223" spans="1:20" ht="12.75" customHeight="1" x14ac:dyDescent="0.25">
      <c r="A223" s="43" t="s">
        <v>439</v>
      </c>
      <c r="B223" s="42" t="s">
        <v>341</v>
      </c>
      <c r="C223" s="44">
        <v>10132</v>
      </c>
      <c r="D223" s="44">
        <v>1931.6666810000002</v>
      </c>
      <c r="E223" s="44">
        <v>158.71664900000002</v>
      </c>
      <c r="F223" s="44">
        <v>223.16665599999996</v>
      </c>
      <c r="G223" s="44">
        <v>5.2452113502080957</v>
      </c>
      <c r="H223" s="44">
        <v>5.0000000000000009</v>
      </c>
      <c r="I223" s="44">
        <v>87.588338798053556</v>
      </c>
      <c r="J223" s="44">
        <v>96.939158044280816</v>
      </c>
      <c r="K223" s="44">
        <v>0.24521135020809537</v>
      </c>
      <c r="L223" s="44">
        <v>9658.3334050000012</v>
      </c>
      <c r="M223" s="44">
        <v>-473.66659499999986</v>
      </c>
      <c r="N223" s="44">
        <v>-94.733318999999995</v>
      </c>
      <c r="P223" s="55">
        <f t="shared" si="8"/>
        <v>202640.00000000006</v>
      </c>
      <c r="Q223" s="47">
        <f t="shared" si="9"/>
        <v>0.91879647937028308</v>
      </c>
      <c r="T223" s="56">
        <f t="shared" si="10"/>
        <v>2125.6815819839676</v>
      </c>
    </row>
    <row r="224" spans="1:20" ht="12.75" customHeight="1" x14ac:dyDescent="0.25">
      <c r="A224" s="43" t="s">
        <v>439</v>
      </c>
      <c r="B224" s="42" t="s">
        <v>359</v>
      </c>
      <c r="C224" s="44">
        <v>743</v>
      </c>
      <c r="D224" s="44">
        <v>127.333336</v>
      </c>
      <c r="E224" s="44">
        <v>47.049997999999995</v>
      </c>
      <c r="F224" s="44">
        <v>19.649999000000001</v>
      </c>
      <c r="G224" s="44">
        <v>5.8350784118308185</v>
      </c>
      <c r="H224" s="44">
        <v>5</v>
      </c>
      <c r="I224" s="44">
        <v>76.584779379118331</v>
      </c>
      <c r="J224" s="44">
        <v>85.214565286382239</v>
      </c>
      <c r="K224" s="44">
        <v>0.83507841183081832</v>
      </c>
      <c r="L224" s="44">
        <v>636.66667999999993</v>
      </c>
      <c r="M224" s="44">
        <v>-106.33332000000001</v>
      </c>
      <c r="N224" s="44">
        <v>-21.266664000000006</v>
      </c>
      <c r="P224" s="55">
        <f t="shared" si="8"/>
        <v>14860</v>
      </c>
      <c r="Q224" s="47">
        <f t="shared" si="9"/>
        <v>0.80876088518093081</v>
      </c>
      <c r="T224" s="56">
        <f t="shared" si="10"/>
        <v>156.92657015168632</v>
      </c>
    </row>
    <row r="225" spans="1:20" ht="12.75" customHeight="1" x14ac:dyDescent="0.25">
      <c r="A225" s="43" t="s">
        <v>439</v>
      </c>
      <c r="B225" s="42" t="s">
        <v>342</v>
      </c>
      <c r="C225" s="44">
        <v>1071</v>
      </c>
      <c r="D225" s="44">
        <v>184.03334300000003</v>
      </c>
      <c r="E225" s="44">
        <v>42.883325999999997</v>
      </c>
      <c r="F225" s="44">
        <v>52.416663000000007</v>
      </c>
      <c r="G225" s="44">
        <v>5.8195975932470017</v>
      </c>
      <c r="H225" s="44">
        <v>5.9999999999999991</v>
      </c>
      <c r="I225" s="44">
        <v>63.902148276382576</v>
      </c>
      <c r="J225" s="44">
        <v>78.663238265673641</v>
      </c>
      <c r="K225" s="44">
        <v>-0.18040240675299857</v>
      </c>
      <c r="L225" s="44">
        <v>1104.2000579999999</v>
      </c>
      <c r="M225" s="44">
        <v>33.200058000000041</v>
      </c>
      <c r="N225" s="44">
        <v>5.5333430000000075</v>
      </c>
      <c r="P225" s="55">
        <f t="shared" si="8"/>
        <v>17850.000000000004</v>
      </c>
      <c r="Q225" s="47">
        <f t="shared" si="9"/>
        <v>0.68193457415357328</v>
      </c>
      <c r="T225" s="56">
        <f t="shared" si="10"/>
        <v>190.48705680431874</v>
      </c>
    </row>
    <row r="226" spans="1:20" ht="12.75" customHeight="1" x14ac:dyDescent="0.25">
      <c r="A226" s="43" t="s">
        <v>439</v>
      </c>
      <c r="B226" s="42" t="s">
        <v>343</v>
      </c>
      <c r="C226" s="44">
        <v>666</v>
      </c>
      <c r="D226" s="44">
        <v>157.86666500000001</v>
      </c>
      <c r="E226" s="44">
        <v>0</v>
      </c>
      <c r="F226" s="44">
        <v>0</v>
      </c>
      <c r="G226" s="44">
        <v>4.2187500445391679</v>
      </c>
      <c r="H226" s="44">
        <v>8</v>
      </c>
      <c r="I226" s="44">
        <v>52.734375556739835</v>
      </c>
      <c r="J226" s="44">
        <v>52.734375556739835</v>
      </c>
      <c r="K226" s="44">
        <v>-3.7812499554608321</v>
      </c>
      <c r="L226" s="44">
        <v>1262.9333200000001</v>
      </c>
      <c r="M226" s="44">
        <v>596.93331999999998</v>
      </c>
      <c r="N226" s="44">
        <v>74.616664999999998</v>
      </c>
      <c r="P226" s="55">
        <f t="shared" si="8"/>
        <v>8325.0000000000364</v>
      </c>
      <c r="Q226" s="47">
        <f t="shared" si="9"/>
        <v>0.57025684695714585</v>
      </c>
      <c r="T226" s="56">
        <f t="shared" si="10"/>
        <v>90.024546622540015</v>
      </c>
    </row>
    <row r="227" spans="1:20" ht="12.75" customHeight="1" x14ac:dyDescent="0.25">
      <c r="A227" s="43" t="s">
        <v>439</v>
      </c>
      <c r="B227" s="42" t="s">
        <v>344</v>
      </c>
      <c r="C227" s="44">
        <v>9955.66</v>
      </c>
      <c r="D227" s="44">
        <v>1212.7333329999997</v>
      </c>
      <c r="E227" s="44">
        <v>79.566658000000018</v>
      </c>
      <c r="F227" s="44">
        <v>135.03332800000001</v>
      </c>
      <c r="G227" s="44">
        <v>8.2092738189789678</v>
      </c>
      <c r="H227" s="44">
        <v>8</v>
      </c>
      <c r="I227" s="44">
        <v>87.187588451440092</v>
      </c>
      <c r="J227" s="44">
        <v>92.138629443045517</v>
      </c>
      <c r="K227" s="44">
        <v>0.20927381897896793</v>
      </c>
      <c r="L227" s="44">
        <v>9701.8666639999974</v>
      </c>
      <c r="M227" s="44">
        <v>-253.79333600000027</v>
      </c>
      <c r="N227" s="44">
        <v>-31.724167000000033</v>
      </c>
      <c r="P227" s="55">
        <f t="shared" si="8"/>
        <v>124445.75000000003</v>
      </c>
      <c r="Q227" s="47">
        <f>$Q$195/($I$228/100)-1+I227/100</f>
        <v>0.91478897590414843</v>
      </c>
      <c r="T227" s="56">
        <f t="shared" si="10"/>
        <v>1305.708785161879</v>
      </c>
    </row>
    <row r="228" spans="1:20" ht="12.75" customHeight="1" x14ac:dyDescent="0.25">
      <c r="A228" s="42"/>
      <c r="B228" s="42" t="s">
        <v>345</v>
      </c>
      <c r="C228" s="44">
        <v>278914.61</v>
      </c>
      <c r="D228" s="44">
        <v>49043.717394000007</v>
      </c>
      <c r="E228" s="44">
        <v>5103.2660979999982</v>
      </c>
      <c r="F228" s="44">
        <v>45057.099612000027</v>
      </c>
      <c r="G228" s="44">
        <v>5.6870609493015785</v>
      </c>
      <c r="H228" s="44">
        <v>5.8054688068533888</v>
      </c>
      <c r="I228" s="44">
        <v>49.685415337743031</v>
      </c>
      <c r="J228" s="44">
        <v>90.576302795276149</v>
      </c>
      <c r="K228" s="44">
        <v>-0.11840785755181059</v>
      </c>
      <c r="L228" s="44">
        <v>284721.771503</v>
      </c>
      <c r="M228" s="44">
        <v>5807.1615029999984</v>
      </c>
      <c r="N228" s="44">
        <v>-713.37182822222212</v>
      </c>
      <c r="T228" s="56">
        <f t="shared" si="10"/>
        <v>0</v>
      </c>
    </row>
    <row r="229" spans="1:20" ht="12.75" customHeight="1" x14ac:dyDescent="0.25">
      <c r="A229" s="42" t="s">
        <v>346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Q229" s="46">
        <v>0.44210198893979913</v>
      </c>
      <c r="T229" s="56">
        <f t="shared" si="10"/>
        <v>0</v>
      </c>
    </row>
    <row r="230" spans="1:20" ht="12.75" customHeight="1" x14ac:dyDescent="0.25">
      <c r="A230" s="43" t="s">
        <v>439</v>
      </c>
      <c r="B230" s="42" t="s">
        <v>347</v>
      </c>
      <c r="C230" s="44">
        <v>19877</v>
      </c>
      <c r="D230" s="44">
        <v>3110.333398000002</v>
      </c>
      <c r="E230" s="44">
        <v>391.16662399999996</v>
      </c>
      <c r="F230" s="44">
        <v>360.26663199999996</v>
      </c>
      <c r="G230" s="44">
        <v>6.3906332397617742</v>
      </c>
      <c r="H230" s="44">
        <v>8</v>
      </c>
      <c r="I230" s="44">
        <v>64.339076454203607</v>
      </c>
      <c r="J230" s="44">
        <v>70.958874322120479</v>
      </c>
      <c r="K230" s="44">
        <v>-1.6093667602382253</v>
      </c>
      <c r="L230" s="44">
        <v>24882.667184000016</v>
      </c>
      <c r="M230" s="44">
        <v>5005.6671840000008</v>
      </c>
      <c r="N230" s="44">
        <v>625.7083980000001</v>
      </c>
      <c r="P230" s="55">
        <f t="shared" ref="P230:P262" si="11">SUM(D230:F230)*I230</f>
        <v>248462.50000000017</v>
      </c>
      <c r="Q230" s="47">
        <f>$Q$229/($I$263/100)-1+I230/100</f>
        <v>0.69579188499391265</v>
      </c>
      <c r="T230" s="56">
        <f t="shared" si="10"/>
        <v>2686.9858995932959</v>
      </c>
    </row>
    <row r="231" spans="1:20" ht="12.75" customHeight="1" x14ac:dyDescent="0.25">
      <c r="A231" s="43" t="s">
        <v>439</v>
      </c>
      <c r="B231" s="42" t="s">
        <v>348</v>
      </c>
      <c r="C231" s="44">
        <v>73839</v>
      </c>
      <c r="D231" s="44">
        <v>9646.3834369999931</v>
      </c>
      <c r="E231" s="44">
        <v>571.29994599999964</v>
      </c>
      <c r="F231" s="44">
        <v>614.49994799999956</v>
      </c>
      <c r="G231" s="44">
        <v>7.6545785767524679</v>
      </c>
      <c r="H231" s="44">
        <v>8</v>
      </c>
      <c r="I231" s="44">
        <v>85.207891317584526</v>
      </c>
      <c r="J231" s="44">
        <v>90.332364529483186</v>
      </c>
      <c r="K231" s="44">
        <v>-0.34542142324753172</v>
      </c>
      <c r="L231" s="44">
        <v>77171.067495999945</v>
      </c>
      <c r="M231" s="44">
        <v>3332.0674959999997</v>
      </c>
      <c r="N231" s="44">
        <v>416.50843699999996</v>
      </c>
      <c r="P231" s="55">
        <f t="shared" si="11"/>
        <v>922987.49999999802</v>
      </c>
      <c r="Q231" s="47">
        <f t="shared" ref="Q231:Q262" si="12">$Q$229/($I$263/100)-1+I231/100</f>
        <v>0.90448003362772189</v>
      </c>
      <c r="T231" s="56">
        <f t="shared" si="10"/>
        <v>9797.4935434845211</v>
      </c>
    </row>
    <row r="232" spans="1:20" ht="12.75" customHeight="1" x14ac:dyDescent="0.25">
      <c r="A232" s="43" t="s">
        <v>439</v>
      </c>
      <c r="B232" s="42" t="s">
        <v>323</v>
      </c>
      <c r="C232" s="44">
        <v>6438</v>
      </c>
      <c r="D232" s="44">
        <v>675.95004600000004</v>
      </c>
      <c r="E232" s="44">
        <v>340.01664899999992</v>
      </c>
      <c r="F232" s="44">
        <v>236.09997100000004</v>
      </c>
      <c r="G232" s="44">
        <v>9.5243724563634391</v>
      </c>
      <c r="H232" s="44">
        <v>16</v>
      </c>
      <c r="I232" s="44">
        <v>32.136867063594529</v>
      </c>
      <c r="J232" s="44">
        <v>39.605136859333768</v>
      </c>
      <c r="K232" s="44">
        <v>-6.47562754363656</v>
      </c>
      <c r="L232" s="44">
        <v>10815.200736000001</v>
      </c>
      <c r="M232" s="44">
        <v>4377.200735999998</v>
      </c>
      <c r="N232" s="44">
        <v>273.57504599999987</v>
      </c>
      <c r="P232" s="55">
        <f t="shared" si="11"/>
        <v>40237.500000000007</v>
      </c>
      <c r="Q232" s="47">
        <f t="shared" si="12"/>
        <v>0.37376979108782193</v>
      </c>
      <c r="T232" s="56">
        <f t="shared" si="10"/>
        <v>467.9846961788457</v>
      </c>
    </row>
    <row r="233" spans="1:20" ht="12.75" customHeight="1" x14ac:dyDescent="0.25">
      <c r="A233" s="43" t="s">
        <v>439</v>
      </c>
      <c r="B233" s="42" t="s">
        <v>324</v>
      </c>
      <c r="C233" s="44">
        <v>290</v>
      </c>
      <c r="D233" s="44">
        <v>45.500001000000005</v>
      </c>
      <c r="E233" s="44">
        <v>1.0833329999999999</v>
      </c>
      <c r="F233" s="44">
        <v>3.333332</v>
      </c>
      <c r="G233" s="44">
        <v>6.373626233546676</v>
      </c>
      <c r="H233" s="44">
        <v>16</v>
      </c>
      <c r="I233" s="44">
        <v>36.310518014163847</v>
      </c>
      <c r="J233" s="44">
        <v>38.908765096117847</v>
      </c>
      <c r="K233" s="44">
        <v>-9.6263737664533249</v>
      </c>
      <c r="L233" s="44">
        <v>728.00001600000007</v>
      </c>
      <c r="M233" s="44">
        <v>438.00001600000002</v>
      </c>
      <c r="N233" s="44">
        <v>27.375001000000001</v>
      </c>
      <c r="P233" s="55">
        <f t="shared" si="11"/>
        <v>1812.5000000000002</v>
      </c>
      <c r="Q233" s="47">
        <f t="shared" si="12"/>
        <v>0.41550630059351507</v>
      </c>
      <c r="T233" s="56">
        <f t="shared" si="10"/>
        <v>20.740689227622095</v>
      </c>
    </row>
    <row r="234" spans="1:20" ht="12.75" customHeight="1" x14ac:dyDescent="0.25">
      <c r="A234" s="43" t="s">
        <v>439</v>
      </c>
      <c r="B234" s="42" t="s">
        <v>349</v>
      </c>
      <c r="C234" s="44">
        <v>12382</v>
      </c>
      <c r="D234" s="44">
        <v>1170.9167170000003</v>
      </c>
      <c r="E234" s="44">
        <v>158.28330500000004</v>
      </c>
      <c r="F234" s="44">
        <v>334.31663299999991</v>
      </c>
      <c r="G234" s="44">
        <v>10.574620568851266</v>
      </c>
      <c r="H234" s="44">
        <v>16</v>
      </c>
      <c r="I234" s="44">
        <v>46.520423926864758</v>
      </c>
      <c r="J234" s="44">
        <v>58.221109478735791</v>
      </c>
      <c r="K234" s="44">
        <v>-5.4253794311487331</v>
      </c>
      <c r="L234" s="44">
        <v>18734.667472000005</v>
      </c>
      <c r="M234" s="44">
        <v>6352.6674720000019</v>
      </c>
      <c r="N234" s="44">
        <v>397.04171700000006</v>
      </c>
      <c r="P234" s="55">
        <f t="shared" si="11"/>
        <v>77387.500000000044</v>
      </c>
      <c r="Q234" s="47">
        <f t="shared" si="12"/>
        <v>0.51760535972052413</v>
      </c>
      <c r="T234" s="56">
        <f t="shared" si="10"/>
        <v>861.04513661235819</v>
      </c>
    </row>
    <row r="235" spans="1:20" ht="12.75" customHeight="1" x14ac:dyDescent="0.25">
      <c r="A235" s="43" t="s">
        <v>439</v>
      </c>
      <c r="B235" s="42" t="s">
        <v>325</v>
      </c>
      <c r="C235" s="44">
        <v>18638</v>
      </c>
      <c r="D235" s="44">
        <v>1592.0500420000005</v>
      </c>
      <c r="E235" s="44">
        <v>369.5499779999999</v>
      </c>
      <c r="F235" s="44">
        <v>300.11664399999995</v>
      </c>
      <c r="G235" s="44">
        <v>11.706918443710574</v>
      </c>
      <c r="H235" s="44">
        <v>16</v>
      </c>
      <c r="I235" s="44">
        <v>51.504019868688545</v>
      </c>
      <c r="J235" s="44">
        <v>59.383920683279747</v>
      </c>
      <c r="K235" s="44">
        <v>-4.293081556289426</v>
      </c>
      <c r="L235" s="44">
        <v>25472.800672000008</v>
      </c>
      <c r="M235" s="44">
        <v>6834.8006720000003</v>
      </c>
      <c r="N235" s="44">
        <v>427.17504200000002</v>
      </c>
      <c r="P235" s="55">
        <f t="shared" si="11"/>
        <v>116487.5</v>
      </c>
      <c r="Q235" s="47">
        <f t="shared" si="12"/>
        <v>0.56744131913876206</v>
      </c>
      <c r="T235" s="56">
        <f t="shared" si="10"/>
        <v>1283.3914873382805</v>
      </c>
    </row>
    <row r="236" spans="1:20" ht="12.75" customHeight="1" x14ac:dyDescent="0.25">
      <c r="A236" s="43" t="s">
        <v>439</v>
      </c>
      <c r="B236" s="42" t="s">
        <v>350</v>
      </c>
      <c r="C236" s="44">
        <v>12106</v>
      </c>
      <c r="D236" s="44">
        <v>1096.7333649999998</v>
      </c>
      <c r="E236" s="44">
        <v>113.51665499999999</v>
      </c>
      <c r="F236" s="44">
        <v>410.2499669999998</v>
      </c>
      <c r="G236" s="44">
        <v>11.038234439051648</v>
      </c>
      <c r="H236" s="44">
        <v>16</v>
      </c>
      <c r="I236" s="44">
        <v>46.690836536242458</v>
      </c>
      <c r="J236" s="44">
        <v>62.518073744795309</v>
      </c>
      <c r="K236" s="44">
        <v>-4.9617655609483515</v>
      </c>
      <c r="L236" s="44">
        <v>17547.733839999997</v>
      </c>
      <c r="M236" s="44">
        <v>5441.7338400000017</v>
      </c>
      <c r="N236" s="44">
        <v>340.10836500000011</v>
      </c>
      <c r="P236" s="55">
        <f t="shared" si="11"/>
        <v>75662.5</v>
      </c>
      <c r="Q236" s="47">
        <f t="shared" si="12"/>
        <v>0.51930948581430125</v>
      </c>
      <c r="T236" s="56">
        <f t="shared" si="10"/>
        <v>841.54101501105163</v>
      </c>
    </row>
    <row r="237" spans="1:20" ht="12.75" customHeight="1" x14ac:dyDescent="0.25">
      <c r="A237" s="43" t="s">
        <v>439</v>
      </c>
      <c r="B237" s="42" t="s">
        <v>351</v>
      </c>
      <c r="C237" s="44">
        <v>43977</v>
      </c>
      <c r="D237" s="44">
        <v>6558.3001009999971</v>
      </c>
      <c r="E237" s="44">
        <v>792.68325699999957</v>
      </c>
      <c r="F237" s="44">
        <v>540.24994599999991</v>
      </c>
      <c r="G237" s="44">
        <v>6.7055485907536418</v>
      </c>
      <c r="H237" s="44">
        <v>8</v>
      </c>
      <c r="I237" s="44">
        <v>69.661164335536114</v>
      </c>
      <c r="J237" s="44">
        <v>74.780811386513719</v>
      </c>
      <c r="K237" s="44">
        <v>-1.2944514092463577</v>
      </c>
      <c r="L237" s="44">
        <v>52466.400807999977</v>
      </c>
      <c r="M237" s="44">
        <v>8489.4008080000058</v>
      </c>
      <c r="N237" s="44">
        <v>1061.1751010000007</v>
      </c>
      <c r="P237" s="55">
        <f t="shared" si="11"/>
        <v>549712.49999999942</v>
      </c>
      <c r="Q237" s="47">
        <f t="shared" si="12"/>
        <v>0.7490127638072378</v>
      </c>
      <c r="T237" s="56">
        <f t="shared" si="10"/>
        <v>5910.6344668767579</v>
      </c>
    </row>
    <row r="238" spans="1:20" ht="12.75" customHeight="1" x14ac:dyDescent="0.25">
      <c r="A238" s="43" t="s">
        <v>439</v>
      </c>
      <c r="B238" s="42" t="s">
        <v>328</v>
      </c>
      <c r="C238" s="44">
        <v>1674</v>
      </c>
      <c r="D238" s="44">
        <v>237.41667000000001</v>
      </c>
      <c r="E238" s="44">
        <v>17.049997000000001</v>
      </c>
      <c r="F238" s="44">
        <v>14.583331000000001</v>
      </c>
      <c r="G238" s="44">
        <v>7.0508949519003865</v>
      </c>
      <c r="H238" s="44">
        <v>6</v>
      </c>
      <c r="I238" s="44">
        <v>103.69819813193234</v>
      </c>
      <c r="J238" s="44">
        <v>109.64107923809135</v>
      </c>
      <c r="K238" s="44">
        <v>1.0508949519003863</v>
      </c>
      <c r="L238" s="44">
        <v>1424.5000200000002</v>
      </c>
      <c r="M238" s="44">
        <v>-249.49997999999999</v>
      </c>
      <c r="N238" s="44">
        <v>-41.583329999999997</v>
      </c>
      <c r="P238" s="55">
        <f t="shared" si="11"/>
        <v>27900.000000000004</v>
      </c>
      <c r="Q238" s="47">
        <f t="shared" si="12"/>
        <v>1.0893831017712001</v>
      </c>
      <c r="T238" s="56">
        <f t="shared" si="10"/>
        <v>293.09852135277521</v>
      </c>
    </row>
    <row r="239" spans="1:20" ht="12.75" customHeight="1" x14ac:dyDescent="0.25">
      <c r="A239" s="43" t="s">
        <v>439</v>
      </c>
      <c r="B239" s="42" t="s">
        <v>376</v>
      </c>
      <c r="C239" s="44">
        <v>9640</v>
      </c>
      <c r="D239" s="44">
        <v>589.93334400000003</v>
      </c>
      <c r="E239" s="44">
        <v>55.549992999999994</v>
      </c>
      <c r="F239" s="44">
        <v>50.799997000000005</v>
      </c>
      <c r="G239" s="44">
        <v>16.340829176795943</v>
      </c>
      <c r="H239" s="44">
        <v>16</v>
      </c>
      <c r="I239" s="44">
        <v>86.530866183277027</v>
      </c>
      <c r="J239" s="44">
        <v>93.34090680020141</v>
      </c>
      <c r="K239" s="44">
        <v>0.34082917679594404</v>
      </c>
      <c r="L239" s="44">
        <v>9438.9335040000005</v>
      </c>
      <c r="M239" s="44">
        <v>-201.06649599999974</v>
      </c>
      <c r="N239" s="44">
        <v>-12.566655999999988</v>
      </c>
      <c r="P239" s="55">
        <f t="shared" si="11"/>
        <v>60249.999999999978</v>
      </c>
      <c r="Q239" s="47">
        <f t="shared" si="12"/>
        <v>0.91770978228464684</v>
      </c>
      <c r="T239" s="56">
        <f t="shared" si="10"/>
        <v>638.98602685356798</v>
      </c>
    </row>
    <row r="240" spans="1:20" ht="12.75" customHeight="1" x14ac:dyDescent="0.25">
      <c r="A240" s="43" t="s">
        <v>439</v>
      </c>
      <c r="B240" s="42" t="s">
        <v>329</v>
      </c>
      <c r="C240" s="44">
        <v>13062</v>
      </c>
      <c r="D240" s="44">
        <v>1238.9167129999998</v>
      </c>
      <c r="E240" s="44">
        <v>236.083313</v>
      </c>
      <c r="F240" s="44">
        <v>402.86663499999986</v>
      </c>
      <c r="G240" s="44">
        <v>10.543081599384317</v>
      </c>
      <c r="H240" s="44">
        <v>16</v>
      </c>
      <c r="I240" s="44">
        <v>43.473533928402816</v>
      </c>
      <c r="J240" s="44">
        <v>55.347456651502455</v>
      </c>
      <c r="K240" s="44">
        <v>-5.4569184006156819</v>
      </c>
      <c r="L240" s="44">
        <v>19822.667407999998</v>
      </c>
      <c r="M240" s="44">
        <v>6760.6674080000012</v>
      </c>
      <c r="N240" s="44">
        <v>422.54171300000002</v>
      </c>
      <c r="P240" s="55">
        <f t="shared" si="11"/>
        <v>81637.5</v>
      </c>
      <c r="Q240" s="47">
        <f t="shared" si="12"/>
        <v>0.48713645973590475</v>
      </c>
      <c r="T240" s="56">
        <f t="shared" si="10"/>
        <v>914.77731709562431</v>
      </c>
    </row>
    <row r="241" spans="1:20" ht="12.75" customHeight="1" x14ac:dyDescent="0.25">
      <c r="A241" s="43" t="s">
        <v>439</v>
      </c>
      <c r="B241" s="42" t="s">
        <v>330</v>
      </c>
      <c r="C241" s="44">
        <v>1151</v>
      </c>
      <c r="D241" s="44">
        <v>151.75000299999999</v>
      </c>
      <c r="E241" s="44">
        <v>25.333331999999999</v>
      </c>
      <c r="F241" s="44">
        <v>16.216664000000002</v>
      </c>
      <c r="G241" s="44">
        <v>7.5848433426390116</v>
      </c>
      <c r="H241" s="44">
        <v>8</v>
      </c>
      <c r="I241" s="44">
        <v>74.430936753393368</v>
      </c>
      <c r="J241" s="44">
        <v>81.247058058851238</v>
      </c>
      <c r="K241" s="44">
        <v>-0.41515665736098867</v>
      </c>
      <c r="L241" s="44">
        <v>1214.0000239999999</v>
      </c>
      <c r="M241" s="44">
        <v>63.000024000000046</v>
      </c>
      <c r="N241" s="44">
        <v>7.8750030000000057</v>
      </c>
      <c r="P241" s="55">
        <f t="shared" si="11"/>
        <v>14387.5</v>
      </c>
      <c r="Q241" s="47">
        <f t="shared" si="12"/>
        <v>0.79671048798581035</v>
      </c>
      <c r="T241" s="56">
        <f t="shared" si="10"/>
        <v>154.00413653094665</v>
      </c>
    </row>
    <row r="242" spans="1:20" ht="12.75" customHeight="1" x14ac:dyDescent="0.25">
      <c r="A242" s="43" t="s">
        <v>439</v>
      </c>
      <c r="B242" s="42" t="s">
        <v>352</v>
      </c>
      <c r="C242" s="44">
        <v>18733</v>
      </c>
      <c r="D242" s="44">
        <v>2119.7833990000013</v>
      </c>
      <c r="E242" s="44">
        <v>312.44996199999991</v>
      </c>
      <c r="F242" s="44">
        <v>496.79995799999983</v>
      </c>
      <c r="G242" s="44">
        <v>8.8372236563590487</v>
      </c>
      <c r="H242" s="44">
        <v>10.999999999999991</v>
      </c>
      <c r="I242" s="44">
        <v>58.142049424737195</v>
      </c>
      <c r="J242" s="44">
        <v>70.017952524909845</v>
      </c>
      <c r="K242" s="44">
        <v>-2.1627763436409522</v>
      </c>
      <c r="L242" s="44">
        <v>23317.617388999992</v>
      </c>
      <c r="M242" s="44">
        <v>4584.6173890000027</v>
      </c>
      <c r="N242" s="44">
        <v>416.78339900000009</v>
      </c>
      <c r="P242" s="55">
        <f t="shared" si="11"/>
        <v>170300.00000000009</v>
      </c>
      <c r="Q242" s="47">
        <f t="shared" si="12"/>
        <v>0.63382161469924858</v>
      </c>
      <c r="T242" s="56">
        <f t="shared" si="10"/>
        <v>1856.48462775648</v>
      </c>
    </row>
    <row r="243" spans="1:20" ht="12.75" customHeight="1" x14ac:dyDescent="0.25">
      <c r="A243" s="43" t="s">
        <v>439</v>
      </c>
      <c r="B243" s="42" t="s">
        <v>331</v>
      </c>
      <c r="C243" s="44">
        <v>408</v>
      </c>
      <c r="D243" s="44">
        <v>103.133335</v>
      </c>
      <c r="E243" s="44">
        <v>3.983333</v>
      </c>
      <c r="F243" s="44">
        <v>10.349999</v>
      </c>
      <c r="G243" s="44">
        <v>3.9560438921130587</v>
      </c>
      <c r="H243" s="44">
        <v>8</v>
      </c>
      <c r="I243" s="44">
        <v>43.416571953982491</v>
      </c>
      <c r="J243" s="44">
        <v>47.611637807852659</v>
      </c>
      <c r="K243" s="44">
        <v>-4.0439561078869408</v>
      </c>
      <c r="L243" s="44">
        <v>825.06668000000002</v>
      </c>
      <c r="M243" s="44">
        <v>417.06668000000008</v>
      </c>
      <c r="N243" s="44">
        <v>52.13333500000001</v>
      </c>
      <c r="P243" s="55">
        <f t="shared" si="11"/>
        <v>5100.0000000000009</v>
      </c>
      <c r="Q243" s="47">
        <f t="shared" si="12"/>
        <v>0.48656683999170153</v>
      </c>
      <c r="T243" s="56">
        <f t="shared" si="10"/>
        <v>57.155384966547487</v>
      </c>
    </row>
    <row r="244" spans="1:20" ht="12.75" customHeight="1" x14ac:dyDescent="0.25">
      <c r="A244" s="43" t="s">
        <v>439</v>
      </c>
      <c r="B244" s="42" t="s">
        <v>332</v>
      </c>
      <c r="C244" s="44">
        <v>143</v>
      </c>
      <c r="D244" s="44">
        <v>28.366669999999999</v>
      </c>
      <c r="E244" s="44">
        <v>15.949998000000001</v>
      </c>
      <c r="F244" s="44">
        <v>14.966664000000002</v>
      </c>
      <c r="G244" s="44">
        <v>5.0411274922294371</v>
      </c>
      <c r="H244" s="44">
        <v>6</v>
      </c>
      <c r="I244" s="44">
        <v>40.202418671968928</v>
      </c>
      <c r="J244" s="44">
        <v>53.779614779101465</v>
      </c>
      <c r="K244" s="44">
        <v>-0.95887250777056299</v>
      </c>
      <c r="L244" s="44">
        <v>170.20001999999999</v>
      </c>
      <c r="M244" s="44">
        <v>27.200020000000013</v>
      </c>
      <c r="N244" s="44">
        <v>4.5333366666666688</v>
      </c>
      <c r="P244" s="55">
        <f t="shared" si="11"/>
        <v>2383.333333333333</v>
      </c>
      <c r="Q244" s="47">
        <f t="shared" si="12"/>
        <v>0.45442530717156587</v>
      </c>
      <c r="T244" s="56">
        <f t="shared" si="10"/>
        <v>26.93984635425392</v>
      </c>
    </row>
    <row r="245" spans="1:20" ht="12.75" customHeight="1" x14ac:dyDescent="0.25">
      <c r="A245" s="43" t="s">
        <v>439</v>
      </c>
      <c r="B245" s="42" t="s">
        <v>427</v>
      </c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P245" s="55">
        <f t="shared" si="11"/>
        <v>0</v>
      </c>
      <c r="Q245" s="47">
        <f t="shared" si="12"/>
        <v>5.2401120451876615E-2</v>
      </c>
      <c r="T245" s="56">
        <f t="shared" si="10"/>
        <v>0</v>
      </c>
    </row>
    <row r="246" spans="1:20" ht="12.75" customHeight="1" x14ac:dyDescent="0.25">
      <c r="A246" s="43" t="s">
        <v>439</v>
      </c>
      <c r="B246" s="42" t="s">
        <v>335</v>
      </c>
      <c r="C246" s="44">
        <v>2364</v>
      </c>
      <c r="D246" s="44">
        <v>374.61667299999999</v>
      </c>
      <c r="E246" s="44">
        <v>25.333330999999998</v>
      </c>
      <c r="F246" s="44">
        <v>141.63332800000001</v>
      </c>
      <c r="G246" s="44">
        <v>6.3104505762347642</v>
      </c>
      <c r="H246" s="44">
        <v>8</v>
      </c>
      <c r="I246" s="44">
        <v>54.562240478996145</v>
      </c>
      <c r="J246" s="44">
        <v>73.884234790506483</v>
      </c>
      <c r="K246" s="44">
        <v>-1.689549423765236</v>
      </c>
      <c r="L246" s="44">
        <v>2996.9333839999999</v>
      </c>
      <c r="M246" s="44">
        <v>632.93338400000016</v>
      </c>
      <c r="N246" s="44">
        <v>79.11667300000002</v>
      </c>
      <c r="P246" s="55">
        <f t="shared" si="11"/>
        <v>29550.000000000004</v>
      </c>
      <c r="Q246" s="47">
        <f t="shared" si="12"/>
        <v>0.59802352524183811</v>
      </c>
      <c r="T246" s="56">
        <f t="shared" si="10"/>
        <v>323.87957341486072</v>
      </c>
    </row>
    <row r="247" spans="1:20" ht="12.75" customHeight="1" x14ac:dyDescent="0.25">
      <c r="A247" s="43" t="s">
        <v>439</v>
      </c>
      <c r="B247" s="42" t="s">
        <v>353</v>
      </c>
      <c r="C247" s="44">
        <v>11660</v>
      </c>
      <c r="D247" s="44">
        <v>1201.6833680000004</v>
      </c>
      <c r="E247" s="44">
        <v>201.316643</v>
      </c>
      <c r="F247" s="44">
        <v>272.66663899999998</v>
      </c>
      <c r="G247" s="44">
        <v>9.7030551562065028</v>
      </c>
      <c r="H247" s="44">
        <v>16</v>
      </c>
      <c r="I247" s="44">
        <v>43.490153605432226</v>
      </c>
      <c r="J247" s="44">
        <v>51.942266164387085</v>
      </c>
      <c r="K247" s="44">
        <v>-6.2969448437934981</v>
      </c>
      <c r="L247" s="44">
        <v>19226.933888000007</v>
      </c>
      <c r="M247" s="44">
        <v>7566.9338879999996</v>
      </c>
      <c r="N247" s="44">
        <v>472.9333679999998</v>
      </c>
      <c r="P247" s="55">
        <f t="shared" si="11"/>
        <v>72875.000000000073</v>
      </c>
      <c r="Q247" s="47">
        <f t="shared" si="12"/>
        <v>0.48730265650619886</v>
      </c>
      <c r="T247" s="56">
        <f t="shared" si="10"/>
        <v>816.55680996384319</v>
      </c>
    </row>
    <row r="248" spans="1:20" ht="12.75" customHeight="1" x14ac:dyDescent="0.25">
      <c r="A248" s="43" t="s">
        <v>439</v>
      </c>
      <c r="B248" s="42" t="s">
        <v>336</v>
      </c>
      <c r="C248" s="44">
        <v>202</v>
      </c>
      <c r="D248" s="44">
        <v>39.933332999999998</v>
      </c>
      <c r="E248" s="44">
        <v>3.2</v>
      </c>
      <c r="F248" s="44">
        <v>8.9333329999999993</v>
      </c>
      <c r="G248" s="44">
        <v>5.0584307600870684</v>
      </c>
      <c r="H248" s="44">
        <v>8</v>
      </c>
      <c r="I248" s="44">
        <v>48.495519186882454</v>
      </c>
      <c r="J248" s="44">
        <v>58.539413126270574</v>
      </c>
      <c r="K248" s="44">
        <v>-2.9415692399129316</v>
      </c>
      <c r="L248" s="44">
        <v>319.46666399999998</v>
      </c>
      <c r="M248" s="44">
        <v>117.46666399999998</v>
      </c>
      <c r="N248" s="44">
        <v>14.683332999999998</v>
      </c>
      <c r="P248" s="55">
        <f t="shared" si="11"/>
        <v>2525</v>
      </c>
      <c r="Q248" s="47">
        <f t="shared" si="12"/>
        <v>0.53735631232070113</v>
      </c>
      <c r="T248" s="56">
        <f t="shared" si="10"/>
        <v>27.978351636593629</v>
      </c>
    </row>
    <row r="249" spans="1:20" ht="12.75" customHeight="1" x14ac:dyDescent="0.25">
      <c r="A249" s="43" t="s">
        <v>439</v>
      </c>
      <c r="B249" s="42" t="s">
        <v>337</v>
      </c>
      <c r="C249" s="44">
        <v>48</v>
      </c>
      <c r="D249" s="44">
        <v>562.76668800000004</v>
      </c>
      <c r="E249" s="44">
        <v>69.099997000000002</v>
      </c>
      <c r="F249" s="44">
        <v>35002.699976000004</v>
      </c>
      <c r="G249" s="44">
        <v>8.529289494832358E-2</v>
      </c>
      <c r="H249" s="44">
        <v>9.9520227465915667</v>
      </c>
      <c r="I249" s="44">
        <v>1.347006698766267E-2</v>
      </c>
      <c r="J249" s="44">
        <v>0.75965391338845167</v>
      </c>
      <c r="K249" s="44">
        <v>-9.9147071050516757</v>
      </c>
      <c r="L249" s="44">
        <v>5600.6668799999998</v>
      </c>
      <c r="M249" s="44">
        <v>5552.6668799999998</v>
      </c>
      <c r="N249" s="44">
        <v>557.96668800000009</v>
      </c>
      <c r="P249" s="55">
        <f t="shared" si="11"/>
        <v>480.00000000000091</v>
      </c>
      <c r="Q249" s="47">
        <f t="shared" si="12"/>
        <v>5.2535821121753243E-2</v>
      </c>
      <c r="T249" s="56">
        <f t="shared" si="10"/>
        <v>1872.0912198534879</v>
      </c>
    </row>
    <row r="250" spans="1:20" ht="12.75" customHeight="1" x14ac:dyDescent="0.25">
      <c r="A250" s="43" t="s">
        <v>439</v>
      </c>
      <c r="B250" s="42" t="s">
        <v>338</v>
      </c>
      <c r="C250" s="44">
        <v>12740</v>
      </c>
      <c r="D250" s="44">
        <v>3406.6833880000008</v>
      </c>
      <c r="E250" s="44">
        <v>326.93330299999997</v>
      </c>
      <c r="F250" s="44">
        <v>469.91662599999989</v>
      </c>
      <c r="G250" s="44">
        <v>3.7397076713605055</v>
      </c>
      <c r="H250" s="44">
        <v>4.9999999999999982</v>
      </c>
      <c r="I250" s="44">
        <v>60.615672764988851</v>
      </c>
      <c r="J250" s="44">
        <v>68.244820260795251</v>
      </c>
      <c r="K250" s="44">
        <v>-1.2602923286394947</v>
      </c>
      <c r="L250" s="44">
        <v>17033.416939999999</v>
      </c>
      <c r="M250" s="44">
        <v>4293.4169399999992</v>
      </c>
      <c r="N250" s="44">
        <v>858.68338800000026</v>
      </c>
      <c r="P250" s="55">
        <f t="shared" si="11"/>
        <v>254800.00000000017</v>
      </c>
      <c r="Q250" s="47">
        <f t="shared" si="12"/>
        <v>0.6585578481017651</v>
      </c>
      <c r="T250" s="56">
        <f t="shared" si="10"/>
        <v>2768.269855667595</v>
      </c>
    </row>
    <row r="251" spans="1:20" ht="12.75" customHeight="1" x14ac:dyDescent="0.25">
      <c r="A251" s="43" t="s">
        <v>439</v>
      </c>
      <c r="B251" s="42" t="s">
        <v>354</v>
      </c>
      <c r="C251" s="44">
        <v>30791</v>
      </c>
      <c r="D251" s="44">
        <v>4650.8000960000036</v>
      </c>
      <c r="E251" s="44">
        <v>595.11660599999948</v>
      </c>
      <c r="F251" s="44">
        <v>569.73326899999972</v>
      </c>
      <c r="G251" s="44">
        <v>6.620581268690156</v>
      </c>
      <c r="H251" s="44">
        <v>8</v>
      </c>
      <c r="I251" s="44">
        <v>66.181338615504444</v>
      </c>
      <c r="J251" s="44">
        <v>73.368969021803537</v>
      </c>
      <c r="K251" s="44">
        <v>-1.3794187313098438</v>
      </c>
      <c r="L251" s="44">
        <v>37206.400768000029</v>
      </c>
      <c r="M251" s="44">
        <v>6415.4007680000032</v>
      </c>
      <c r="N251" s="44">
        <v>801.92509600000039</v>
      </c>
      <c r="P251" s="55">
        <f t="shared" si="11"/>
        <v>384887.49999999977</v>
      </c>
      <c r="Q251" s="47">
        <f t="shared" si="12"/>
        <v>0.7142145066069211</v>
      </c>
      <c r="T251" s="56">
        <f t="shared" si="10"/>
        <v>4153.6215746363214</v>
      </c>
    </row>
    <row r="252" spans="1:20" ht="12.75" customHeight="1" x14ac:dyDescent="0.25">
      <c r="A252" s="43" t="s">
        <v>439</v>
      </c>
      <c r="B252" s="42" t="s">
        <v>355</v>
      </c>
      <c r="C252" s="44">
        <v>8512</v>
      </c>
      <c r="D252" s="44">
        <v>1162.4833740000008</v>
      </c>
      <c r="E252" s="44">
        <v>114.39998</v>
      </c>
      <c r="F252" s="44">
        <v>316.06663399999996</v>
      </c>
      <c r="G252" s="44">
        <v>7.3222552600567292</v>
      </c>
      <c r="H252" s="44">
        <v>16</v>
      </c>
      <c r="I252" s="44">
        <v>33.397156471179812</v>
      </c>
      <c r="J252" s="44">
        <v>41.663946697514895</v>
      </c>
      <c r="K252" s="44">
        <v>-8.6777447399432717</v>
      </c>
      <c r="L252" s="44">
        <v>18599.733984000013</v>
      </c>
      <c r="M252" s="44">
        <v>10087.733984000002</v>
      </c>
      <c r="N252" s="44">
        <v>630.48337400000014</v>
      </c>
      <c r="P252" s="55">
        <f t="shared" si="11"/>
        <v>53200.000000000029</v>
      </c>
      <c r="Q252" s="47">
        <f t="shared" si="12"/>
        <v>0.38637268516367473</v>
      </c>
      <c r="T252" s="56">
        <f t="shared" si="10"/>
        <v>615.47236419500371</v>
      </c>
    </row>
    <row r="253" spans="1:20" ht="12.75" customHeight="1" x14ac:dyDescent="0.25">
      <c r="A253" s="43" t="s">
        <v>439</v>
      </c>
      <c r="B253" s="42" t="s">
        <v>339</v>
      </c>
      <c r="C253" s="44">
        <v>401</v>
      </c>
      <c r="D253" s="44">
        <v>79.216668000000013</v>
      </c>
      <c r="E253" s="44">
        <v>5.2333320000000008</v>
      </c>
      <c r="F253" s="44">
        <v>20.599998999999997</v>
      </c>
      <c r="G253" s="44">
        <v>5.062065978336781</v>
      </c>
      <c r="H253" s="44">
        <v>5.9999999999999973</v>
      </c>
      <c r="I253" s="44">
        <v>63.62049878109314</v>
      </c>
      <c r="J253" s="44">
        <v>79.139530294059597</v>
      </c>
      <c r="K253" s="44">
        <v>-0.93793402166321926</v>
      </c>
      <c r="L253" s="44">
        <v>475.30000799999993</v>
      </c>
      <c r="M253" s="44">
        <v>74.300007999999977</v>
      </c>
      <c r="N253" s="44">
        <v>12.383334666666663</v>
      </c>
      <c r="P253" s="55">
        <f t="shared" si="11"/>
        <v>6683.3333333333367</v>
      </c>
      <c r="Q253" s="47">
        <f t="shared" si="12"/>
        <v>0.68860610826280799</v>
      </c>
      <c r="T253" s="56">
        <f t="shared" si="10"/>
        <v>72.338070984401881</v>
      </c>
    </row>
    <row r="254" spans="1:20" ht="12.75" customHeight="1" x14ac:dyDescent="0.25">
      <c r="A254" s="43" t="s">
        <v>439</v>
      </c>
      <c r="B254" s="42" t="s">
        <v>340</v>
      </c>
      <c r="C254" s="44">
        <v>275</v>
      </c>
      <c r="D254" s="44">
        <v>46.216669999999993</v>
      </c>
      <c r="E254" s="44">
        <v>10.283333000000001</v>
      </c>
      <c r="F254" s="44">
        <v>29.199997000000003</v>
      </c>
      <c r="G254" s="44">
        <v>5.9502339740184667</v>
      </c>
      <c r="H254" s="44">
        <v>6.0000000000000009</v>
      </c>
      <c r="I254" s="44">
        <v>53.481135744846362</v>
      </c>
      <c r="J254" s="44">
        <v>81.120939645495838</v>
      </c>
      <c r="K254" s="44">
        <v>-4.9766025981533631E-2</v>
      </c>
      <c r="L254" s="44">
        <v>277.30002000000002</v>
      </c>
      <c r="M254" s="44">
        <v>2.3000200000000222</v>
      </c>
      <c r="N254" s="44">
        <v>0.38333666666667027</v>
      </c>
      <c r="P254" s="55">
        <f t="shared" si="11"/>
        <v>4583.333333333333</v>
      </c>
      <c r="Q254" s="47">
        <f t="shared" si="12"/>
        <v>0.58721247790034026</v>
      </c>
      <c r="T254" s="56">
        <f t="shared" si="10"/>
        <v>50.324109356059154</v>
      </c>
    </row>
    <row r="255" spans="1:20" ht="12.75" customHeight="1" x14ac:dyDescent="0.25">
      <c r="A255" s="43" t="s">
        <v>439</v>
      </c>
      <c r="B255" s="42" t="s">
        <v>356</v>
      </c>
      <c r="C255" s="44">
        <v>15771</v>
      </c>
      <c r="D255" s="44">
        <v>1475.3500540000005</v>
      </c>
      <c r="E255" s="44">
        <v>261.99997299999995</v>
      </c>
      <c r="F255" s="44">
        <v>389.11662400000006</v>
      </c>
      <c r="G255" s="44">
        <v>10.689666467453828</v>
      </c>
      <c r="H255" s="44">
        <v>16</v>
      </c>
      <c r="I255" s="44">
        <v>46.353301592407639</v>
      </c>
      <c r="J255" s="44">
        <v>56.735112941060827</v>
      </c>
      <c r="K255" s="44">
        <v>-5.3103335325461716</v>
      </c>
      <c r="L255" s="44">
        <v>23605.600864000007</v>
      </c>
      <c r="M255" s="44">
        <v>7834.6008640000036</v>
      </c>
      <c r="N255" s="44">
        <v>489.66255400000023</v>
      </c>
      <c r="P255" s="55">
        <f t="shared" si="11"/>
        <v>98568.750000000073</v>
      </c>
      <c r="Q255" s="47">
        <f t="shared" si="12"/>
        <v>0.51593413637595309</v>
      </c>
      <c r="T255" s="56">
        <f t="shared" si="10"/>
        <v>1097.1167351159506</v>
      </c>
    </row>
    <row r="256" spans="1:20" ht="12.75" customHeight="1" x14ac:dyDescent="0.25">
      <c r="A256" s="43" t="s">
        <v>439</v>
      </c>
      <c r="B256" s="42" t="s">
        <v>357</v>
      </c>
      <c r="C256" s="44">
        <v>28748</v>
      </c>
      <c r="D256" s="44">
        <v>4037.0500540000021</v>
      </c>
      <c r="E256" s="44">
        <v>285.29996599999993</v>
      </c>
      <c r="F256" s="44">
        <v>1061.9833039999994</v>
      </c>
      <c r="G256" s="44">
        <v>7.1210412592025758</v>
      </c>
      <c r="H256" s="44">
        <v>8</v>
      </c>
      <c r="I256" s="44">
        <v>66.739924587922729</v>
      </c>
      <c r="J256" s="44">
        <v>83.137644646372053</v>
      </c>
      <c r="K256" s="44">
        <v>-0.87895874079742387</v>
      </c>
      <c r="L256" s="44">
        <v>32296.400432000017</v>
      </c>
      <c r="M256" s="44">
        <v>3548.4004320000008</v>
      </c>
      <c r="N256" s="44">
        <v>443.5500540000001</v>
      </c>
      <c r="P256" s="55">
        <f t="shared" si="11"/>
        <v>359349.99999999942</v>
      </c>
      <c r="Q256" s="47">
        <f t="shared" si="12"/>
        <v>0.71980036633110389</v>
      </c>
      <c r="T256" s="56">
        <f t="shared" si="10"/>
        <v>3875.645099063971</v>
      </c>
    </row>
    <row r="257" spans="1:20" ht="12.75" customHeight="1" x14ac:dyDescent="0.25">
      <c r="A257" s="43" t="s">
        <v>439</v>
      </c>
      <c r="B257" s="42" t="s">
        <v>341</v>
      </c>
      <c r="C257" s="44">
        <v>3506.93</v>
      </c>
      <c r="D257" s="44">
        <v>519.56667700000003</v>
      </c>
      <c r="E257" s="44">
        <v>39.466660000000005</v>
      </c>
      <c r="F257" s="44">
        <v>41.899992999999995</v>
      </c>
      <c r="G257" s="44">
        <v>6.7497207870396183</v>
      </c>
      <c r="H257" s="44">
        <v>8</v>
      </c>
      <c r="I257" s="44">
        <v>72.947568077144268</v>
      </c>
      <c r="J257" s="44">
        <v>78.415046292668606</v>
      </c>
      <c r="K257" s="44">
        <v>-1.2502792129603812</v>
      </c>
      <c r="L257" s="44">
        <v>4156.5334160000002</v>
      </c>
      <c r="M257" s="44">
        <v>649.60341600000015</v>
      </c>
      <c r="N257" s="44">
        <v>81.200427000000019</v>
      </c>
      <c r="P257" s="55">
        <f t="shared" si="11"/>
        <v>43836.625000000007</v>
      </c>
      <c r="Q257" s="47">
        <f t="shared" si="12"/>
        <v>0.78187680122331926</v>
      </c>
      <c r="T257" s="56">
        <f t="shared" si="10"/>
        <v>469.85582980887739</v>
      </c>
    </row>
    <row r="258" spans="1:20" ht="12.75" customHeight="1" x14ac:dyDescent="0.25">
      <c r="A258" s="43" t="s">
        <v>439</v>
      </c>
      <c r="B258" s="42" t="s">
        <v>358</v>
      </c>
      <c r="C258" s="44">
        <v>22146</v>
      </c>
      <c r="D258" s="44">
        <v>2051.0833730000008</v>
      </c>
      <c r="E258" s="44">
        <v>345.26664199999999</v>
      </c>
      <c r="F258" s="44">
        <v>273.43329799999998</v>
      </c>
      <c r="G258" s="44">
        <v>10.797220771971023</v>
      </c>
      <c r="H258" s="44">
        <v>16</v>
      </c>
      <c r="I258" s="44">
        <v>51.844095109152413</v>
      </c>
      <c r="J258" s="44">
        <v>57.759717542764712</v>
      </c>
      <c r="K258" s="44">
        <v>-5.2027792280289757</v>
      </c>
      <c r="L258" s="44">
        <v>32817.333968000014</v>
      </c>
      <c r="M258" s="44">
        <v>10671.333968000003</v>
      </c>
      <c r="N258" s="44">
        <v>666.95837300000017</v>
      </c>
      <c r="P258" s="55">
        <f t="shared" si="11"/>
        <v>138412.50000000006</v>
      </c>
      <c r="Q258" s="47">
        <f t="shared" si="12"/>
        <v>0.57084207154340072</v>
      </c>
      <c r="T258" s="56">
        <f t="shared" si="10"/>
        <v>1524.024636964924</v>
      </c>
    </row>
    <row r="259" spans="1:20" ht="12.75" customHeight="1" x14ac:dyDescent="0.25">
      <c r="A259" s="43" t="s">
        <v>439</v>
      </c>
      <c r="B259" s="42" t="s">
        <v>359</v>
      </c>
      <c r="C259" s="44">
        <v>25020</v>
      </c>
      <c r="D259" s="44">
        <v>4253.9000840000035</v>
      </c>
      <c r="E259" s="44">
        <v>544.69995299999994</v>
      </c>
      <c r="F259" s="44">
        <v>1032.3166029999991</v>
      </c>
      <c r="G259" s="44">
        <v>5.8816614179788953</v>
      </c>
      <c r="H259" s="44">
        <v>8</v>
      </c>
      <c r="I259" s="44">
        <v>53.636506798011624</v>
      </c>
      <c r="J259" s="44">
        <v>65.175258948133759</v>
      </c>
      <c r="K259" s="44">
        <v>-2.1183385820211047</v>
      </c>
      <c r="L259" s="44">
        <v>34031.200672000028</v>
      </c>
      <c r="M259" s="44">
        <v>9011.2006720000063</v>
      </c>
      <c r="N259" s="44">
        <v>1126.4000840000008</v>
      </c>
      <c r="P259" s="55">
        <f t="shared" si="11"/>
        <v>312749.99999999924</v>
      </c>
      <c r="Q259" s="47">
        <f t="shared" si="12"/>
        <v>0.5887661884319928</v>
      </c>
      <c r="T259" s="56">
        <f t="shared" si="10"/>
        <v>3433.0465651974841</v>
      </c>
    </row>
    <row r="260" spans="1:20" ht="12.75" customHeight="1" x14ac:dyDescent="0.25">
      <c r="A260" s="43" t="s">
        <v>439</v>
      </c>
      <c r="B260" s="42" t="s">
        <v>342</v>
      </c>
      <c r="C260" s="44">
        <v>19019</v>
      </c>
      <c r="D260" s="44">
        <v>2593.6000440000016</v>
      </c>
      <c r="E260" s="44">
        <v>254.68329999999995</v>
      </c>
      <c r="F260" s="44">
        <v>328.78330799999998</v>
      </c>
      <c r="G260" s="44">
        <v>7.3330504616539827</v>
      </c>
      <c r="H260" s="44">
        <v>8</v>
      </c>
      <c r="I260" s="44">
        <v>74.829245351318491</v>
      </c>
      <c r="J260" s="44">
        <v>83.466941763642183</v>
      </c>
      <c r="K260" s="44">
        <v>-0.66694953834601733</v>
      </c>
      <c r="L260" s="44">
        <v>20748.800352000013</v>
      </c>
      <c r="M260" s="44">
        <v>1729.8003520000011</v>
      </c>
      <c r="N260" s="44">
        <v>216.22504400000008</v>
      </c>
      <c r="P260" s="55">
        <f t="shared" si="11"/>
        <v>237737.50000000015</v>
      </c>
      <c r="Q260" s="47">
        <f t="shared" si="12"/>
        <v>0.80069357396506158</v>
      </c>
      <c r="T260" s="56">
        <f t="shared" si="10"/>
        <v>2543.8568523150939</v>
      </c>
    </row>
    <row r="261" spans="1:20" ht="12.75" customHeight="1" x14ac:dyDescent="0.25">
      <c r="A261" s="43" t="s">
        <v>439</v>
      </c>
      <c r="B261" s="42" t="s">
        <v>343</v>
      </c>
      <c r="C261" s="44">
        <v>6231</v>
      </c>
      <c r="D261" s="44">
        <v>863.31671300000005</v>
      </c>
      <c r="E261" s="44">
        <v>222.73332000000002</v>
      </c>
      <c r="F261" s="44">
        <v>481.53330399999993</v>
      </c>
      <c r="G261" s="44">
        <v>7.2175134642621002</v>
      </c>
      <c r="H261" s="44">
        <v>8.0000000000000018</v>
      </c>
      <c r="I261" s="44">
        <v>49.190153861986971</v>
      </c>
      <c r="J261" s="44">
        <v>71.070618128187732</v>
      </c>
      <c r="K261" s="44">
        <v>-0.78248653573789961</v>
      </c>
      <c r="L261" s="44">
        <v>6906.5337040000004</v>
      </c>
      <c r="M261" s="44">
        <v>751.53370399999994</v>
      </c>
      <c r="N261" s="44">
        <v>93.941712999999993</v>
      </c>
      <c r="P261" s="55">
        <f t="shared" si="11"/>
        <v>77109.665538516972</v>
      </c>
      <c r="Q261" s="47">
        <f t="shared" si="12"/>
        <v>0.54430265907174635</v>
      </c>
      <c r="T261" s="56">
        <f t="shared" si="10"/>
        <v>853.23977864566143</v>
      </c>
    </row>
    <row r="262" spans="1:20" ht="12.75" customHeight="1" x14ac:dyDescent="0.25">
      <c r="A262" s="43" t="s">
        <v>439</v>
      </c>
      <c r="B262" s="42" t="s">
        <v>344</v>
      </c>
      <c r="C262" s="44">
        <v>3701</v>
      </c>
      <c r="D262" s="44">
        <v>314.78334100000006</v>
      </c>
      <c r="E262" s="44">
        <v>19.233330000000002</v>
      </c>
      <c r="F262" s="44">
        <v>32.016663000000008</v>
      </c>
      <c r="G262" s="44">
        <v>11.757293090043158</v>
      </c>
      <c r="H262" s="44">
        <v>16</v>
      </c>
      <c r="I262" s="44">
        <v>63.194381088799986</v>
      </c>
      <c r="J262" s="44">
        <v>69.251782944690206</v>
      </c>
      <c r="K262" s="44">
        <v>-4.2427069099568415</v>
      </c>
      <c r="L262" s="44">
        <v>5036.533456000001</v>
      </c>
      <c r="M262" s="44">
        <v>1335.5334560000001</v>
      </c>
      <c r="N262" s="44">
        <v>83.470841000000007</v>
      </c>
      <c r="P262" s="55">
        <f t="shared" si="11"/>
        <v>23131.250000000015</v>
      </c>
      <c r="Q262" s="47">
        <f t="shared" si="12"/>
        <v>0.68434493133987651</v>
      </c>
      <c r="T262" s="56">
        <f t="shared" si="10"/>
        <v>250.49305682433615</v>
      </c>
    </row>
    <row r="263" spans="1:20" ht="12.75" customHeight="1" x14ac:dyDescent="0.25">
      <c r="A263" s="42"/>
      <c r="B263" s="42" t="s">
        <v>345</v>
      </c>
      <c r="C263" s="44">
        <v>423493.93</v>
      </c>
      <c r="D263" s="44">
        <v>55998.517839</v>
      </c>
      <c r="E263" s="44">
        <v>6728.2993439999964</v>
      </c>
      <c r="F263" s="44">
        <v>44278.249218999998</v>
      </c>
      <c r="G263" s="44">
        <v>7.5625917674745837</v>
      </c>
      <c r="H263" s="44">
        <v>9.7389472742291261</v>
      </c>
      <c r="I263" s="44">
        <v>42.008886188753849</v>
      </c>
      <c r="J263" s="44">
        <v>71.664204427923551</v>
      </c>
      <c r="K263" s="44">
        <v>-2.1763555067545428</v>
      </c>
      <c r="L263" s="44">
        <v>545366.61266900005</v>
      </c>
      <c r="M263" s="44">
        <v>121948.68266900003</v>
      </c>
      <c r="N263" s="44">
        <v>11048.351589000004</v>
      </c>
      <c r="T263" s="56">
        <f t="shared" si="10"/>
        <v>0</v>
      </c>
    </row>
    <row r="264" spans="1:20" ht="12.75" customHeight="1" x14ac:dyDescent="0.25">
      <c r="A264" s="42" t="s">
        <v>360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Q264" s="46">
        <v>0.61809956026115398</v>
      </c>
      <c r="T264" s="56">
        <f t="shared" si="10"/>
        <v>0</v>
      </c>
    </row>
    <row r="265" spans="1:20" ht="12.75" customHeight="1" x14ac:dyDescent="0.25">
      <c r="A265" s="43" t="s">
        <v>439</v>
      </c>
      <c r="B265" s="42" t="s">
        <v>428</v>
      </c>
      <c r="C265" s="44">
        <v>16952.830000000002</v>
      </c>
      <c r="D265" s="44">
        <v>3642.9667300000001</v>
      </c>
      <c r="E265" s="44">
        <v>992.03327500000012</v>
      </c>
      <c r="F265" s="44">
        <v>1066.3833299999999</v>
      </c>
      <c r="G265" s="44">
        <v>4.6535780468135099</v>
      </c>
      <c r="H265" s="44">
        <v>4.5354221375225139</v>
      </c>
      <c r="I265" s="44">
        <v>65.710454256134668</v>
      </c>
      <c r="J265" s="44">
        <v>80.828584341965907</v>
      </c>
      <c r="K265" s="44">
        <v>0.15357804681351012</v>
      </c>
      <c r="L265" s="44">
        <v>16522.391953500002</v>
      </c>
      <c r="M265" s="44">
        <v>-430.43804649999942</v>
      </c>
      <c r="N265" s="44">
        <v>-103.43815888888879</v>
      </c>
      <c r="P265" s="55">
        <f t="shared" ref="P265:P272" si="13">SUM(D265:F265)*I265</f>
        <v>374640.48883120599</v>
      </c>
      <c r="Q265" s="47">
        <f t="shared" ref="Q265:Q273" si="14">$Q$264/($I$274/100)-1+I265/100</f>
        <v>0.6287245854202056</v>
      </c>
      <c r="T265" s="56">
        <f t="shared" si="10"/>
        <v>3584.5998736195438</v>
      </c>
    </row>
    <row r="266" spans="1:20" ht="12.75" customHeight="1" x14ac:dyDescent="0.25">
      <c r="A266" s="43" t="s">
        <v>439</v>
      </c>
      <c r="B266" s="42" t="s">
        <v>429</v>
      </c>
      <c r="C266" s="44">
        <v>25589.08</v>
      </c>
      <c r="D266" s="44">
        <v>5433.0667199999998</v>
      </c>
      <c r="E266" s="44">
        <v>1315.0832799999998</v>
      </c>
      <c r="F266" s="44">
        <v>27.466666</v>
      </c>
      <c r="G266" s="44">
        <v>4.7098777391785829</v>
      </c>
      <c r="H266" s="44">
        <v>4.5000000000000009</v>
      </c>
      <c r="I266" s="44">
        <v>83.925382766400801</v>
      </c>
      <c r="J266" s="44">
        <v>84.26698016276589</v>
      </c>
      <c r="K266" s="44">
        <v>0.20987773917858304</v>
      </c>
      <c r="L266" s="44">
        <v>24448.80024</v>
      </c>
      <c r="M266" s="44">
        <v>-1140.2797600000006</v>
      </c>
      <c r="N266" s="44">
        <v>-253.39550222222235</v>
      </c>
      <c r="P266" s="55">
        <f t="shared" si="13"/>
        <v>568646.22217245447</v>
      </c>
      <c r="Q266" s="47">
        <f t="shared" si="14"/>
        <v>0.81087387052286697</v>
      </c>
      <c r="T266" s="56">
        <f t="shared" si="10"/>
        <v>5494.1705111386636</v>
      </c>
    </row>
    <row r="267" spans="1:20" ht="12.75" customHeight="1" x14ac:dyDescent="0.25">
      <c r="A267" s="43" t="s">
        <v>439</v>
      </c>
      <c r="B267" s="42" t="s">
        <v>366</v>
      </c>
      <c r="C267" s="44">
        <v>45389.19</v>
      </c>
      <c r="D267" s="44">
        <v>9841.5000930000006</v>
      </c>
      <c r="E267" s="44">
        <v>1485.21658</v>
      </c>
      <c r="F267" s="44">
        <v>992.11666199999979</v>
      </c>
      <c r="G267" s="44">
        <v>4.6120194656385909</v>
      </c>
      <c r="H267" s="44">
        <v>4.4999999999999991</v>
      </c>
      <c r="I267" s="44">
        <v>81.878586971526317</v>
      </c>
      <c r="J267" s="44">
        <v>89.050401424656769</v>
      </c>
      <c r="K267" s="44">
        <v>0.11201946563859053</v>
      </c>
      <c r="L267" s="44">
        <v>44286.750418499985</v>
      </c>
      <c r="M267" s="44">
        <v>-1102.4395814999993</v>
      </c>
      <c r="N267" s="44">
        <v>-244.98657366666663</v>
      </c>
      <c r="P267" s="55">
        <f t="shared" si="13"/>
        <v>1008648.6666075352</v>
      </c>
      <c r="Q267" s="47">
        <f t="shared" si="14"/>
        <v>0.79040591257412207</v>
      </c>
      <c r="T267" s="56">
        <f t="shared" si="10"/>
        <v>9736.8787039991912</v>
      </c>
    </row>
    <row r="268" spans="1:20" ht="12.75" customHeight="1" x14ac:dyDescent="0.25">
      <c r="A268" s="43" t="s">
        <v>439</v>
      </c>
      <c r="B268" s="42" t="s">
        <v>361</v>
      </c>
      <c r="C268" s="44">
        <v>90405.39</v>
      </c>
      <c r="D268" s="44">
        <v>19271.983523999992</v>
      </c>
      <c r="E268" s="44">
        <v>2358.0998329999998</v>
      </c>
      <c r="F268" s="44">
        <v>3591.299982999999</v>
      </c>
      <c r="G268" s="44">
        <v>4.6910267377208683</v>
      </c>
      <c r="H268" s="44">
        <v>4.5000000000000027</v>
      </c>
      <c r="I268" s="44">
        <v>79.567747705503322</v>
      </c>
      <c r="J268" s="44">
        <v>92.778591426798172</v>
      </c>
      <c r="K268" s="44">
        <v>0.19102673772086803</v>
      </c>
      <c r="L268" s="44">
        <v>86723.925858000017</v>
      </c>
      <c r="M268" s="44">
        <v>-3681.4641420000012</v>
      </c>
      <c r="N268" s="44">
        <v>-818.10314266666683</v>
      </c>
      <c r="P268" s="55">
        <f t="shared" si="13"/>
        <v>2006808.6663809041</v>
      </c>
      <c r="Q268" s="47">
        <f t="shared" si="14"/>
        <v>0.76729751991389217</v>
      </c>
      <c r="T268" s="56">
        <f t="shared" si="10"/>
        <v>19352.304885579553</v>
      </c>
    </row>
    <row r="269" spans="1:20" ht="12.75" customHeight="1" x14ac:dyDescent="0.25">
      <c r="A269" s="43" t="s">
        <v>439</v>
      </c>
      <c r="B269" s="42" t="s">
        <v>362</v>
      </c>
      <c r="C269" s="44">
        <v>57134.35</v>
      </c>
      <c r="D269" s="44">
        <v>12415.516792000002</v>
      </c>
      <c r="E269" s="44">
        <v>1927.4998899999998</v>
      </c>
      <c r="F269" s="44">
        <v>5758.7666519999993</v>
      </c>
      <c r="G269" s="44">
        <v>4.6018503262638895</v>
      </c>
      <c r="H269" s="44">
        <v>4.5000000000000009</v>
      </c>
      <c r="I269" s="44">
        <v>63.161173360686199</v>
      </c>
      <c r="J269" s="44">
        <v>88.520584620961529</v>
      </c>
      <c r="K269" s="44">
        <v>0.10185032626388932</v>
      </c>
      <c r="L269" s="44">
        <v>55869.825564000013</v>
      </c>
      <c r="M269" s="44">
        <v>-1264.5244360000006</v>
      </c>
      <c r="N269" s="44">
        <v>-281.00543022222234</v>
      </c>
      <c r="P269" s="55">
        <f t="shared" si="13"/>
        <v>1269652.2220177266</v>
      </c>
      <c r="Q269" s="47">
        <f t="shared" si="14"/>
        <v>0.6032317764657209</v>
      </c>
      <c r="T269" s="56">
        <f t="shared" si="10"/>
        <v>12126.034470697841</v>
      </c>
    </row>
    <row r="270" spans="1:20" ht="12.75" customHeight="1" x14ac:dyDescent="0.25">
      <c r="A270" s="43" t="s">
        <v>439</v>
      </c>
      <c r="B270" s="42" t="s">
        <v>363</v>
      </c>
      <c r="C270" s="44">
        <v>62855.65</v>
      </c>
      <c r="D270" s="44">
        <v>13437.183438000004</v>
      </c>
      <c r="E270" s="44">
        <v>1094.4665789999997</v>
      </c>
      <c r="F270" s="44">
        <v>2036.1999859999994</v>
      </c>
      <c r="G270" s="44">
        <v>4.6777399661186339</v>
      </c>
      <c r="H270" s="44">
        <v>4.5167855119743443</v>
      </c>
      <c r="I270" s="44">
        <v>84.03871082031884</v>
      </c>
      <c r="J270" s="44">
        <v>95.814360630185917</v>
      </c>
      <c r="K270" s="44">
        <v>0.17773996611863369</v>
      </c>
      <c r="L270" s="44">
        <v>60692.875474500026</v>
      </c>
      <c r="M270" s="44">
        <v>-2162.7745254999986</v>
      </c>
      <c r="N270" s="44">
        <v>-486.22411755555527</v>
      </c>
      <c r="P270" s="55">
        <f t="shared" si="13"/>
        <v>1392340.7553165359</v>
      </c>
      <c r="Q270" s="47">
        <f t="shared" si="14"/>
        <v>0.81200715106204735</v>
      </c>
      <c r="T270" s="56">
        <f t="shared" si="10"/>
        <v>13453.212680159366</v>
      </c>
    </row>
    <row r="271" spans="1:20" ht="12.75" customHeight="1" x14ac:dyDescent="0.25">
      <c r="A271" s="43" t="s">
        <v>439</v>
      </c>
      <c r="B271" s="42" t="s">
        <v>364</v>
      </c>
      <c r="C271" s="44">
        <v>37537.65</v>
      </c>
      <c r="D271" s="44">
        <v>8054.2500700000001</v>
      </c>
      <c r="E271" s="44">
        <v>1138.7999379999999</v>
      </c>
      <c r="F271" s="44">
        <v>3614.0999919999995</v>
      </c>
      <c r="G271" s="44">
        <v>4.6606015052621776</v>
      </c>
      <c r="H271" s="44">
        <v>4.5552048092790338</v>
      </c>
      <c r="I271" s="44">
        <v>64.530939518345789</v>
      </c>
      <c r="J271" s="44">
        <v>89.900242171504175</v>
      </c>
      <c r="K271" s="44">
        <v>0.16060150526217798</v>
      </c>
      <c r="L271" s="44">
        <v>36688.75865399999</v>
      </c>
      <c r="M271" s="44">
        <v>-848.89134600000045</v>
      </c>
      <c r="N271" s="44">
        <v>-210.32415222222232</v>
      </c>
      <c r="P271" s="55">
        <f t="shared" si="13"/>
        <v>826457.42205238226</v>
      </c>
      <c r="Q271" s="47">
        <f t="shared" si="14"/>
        <v>0.61692943804231681</v>
      </c>
      <c r="T271" s="56">
        <f t="shared" si="10"/>
        <v>7901.1078524236573</v>
      </c>
    </row>
    <row r="272" spans="1:20" ht="12.75" customHeight="1" x14ac:dyDescent="0.25">
      <c r="A272" s="43" t="s">
        <v>439</v>
      </c>
      <c r="B272" s="42" t="s">
        <v>430</v>
      </c>
      <c r="C272" s="44">
        <v>3330</v>
      </c>
      <c r="D272" s="44">
        <v>898.150036</v>
      </c>
      <c r="E272" s="44">
        <v>338.68329799999998</v>
      </c>
      <c r="F272" s="44">
        <v>61.466665999999996</v>
      </c>
      <c r="G272" s="44">
        <v>3.7076210727892236</v>
      </c>
      <c r="H272" s="44">
        <v>4.83</v>
      </c>
      <c r="I272" s="44">
        <v>53.103365461666797</v>
      </c>
      <c r="J272" s="44">
        <v>55.742433104051727</v>
      </c>
      <c r="K272" s="44">
        <v>-1.1223789272107763</v>
      </c>
      <c r="L272" s="44">
        <v>4338.0646738799996</v>
      </c>
      <c r="M272" s="44">
        <v>1008.0646738800002</v>
      </c>
      <c r="N272" s="44">
        <v>208.70904221118016</v>
      </c>
      <c r="P272" s="55">
        <f t="shared" si="13"/>
        <v>68944.099378882005</v>
      </c>
      <c r="Q272" s="47">
        <f t="shared" si="14"/>
        <v>0.50265369747552691</v>
      </c>
      <c r="T272" s="56">
        <f t="shared" si="10"/>
        <v>652.59529543247652</v>
      </c>
    </row>
    <row r="273" spans="1:20" ht="12.75" customHeight="1" x14ac:dyDescent="0.25">
      <c r="A273" s="43" t="s">
        <v>439</v>
      </c>
      <c r="B273" s="42" t="s">
        <v>337</v>
      </c>
      <c r="C273" s="44">
        <v>0</v>
      </c>
      <c r="D273" s="44">
        <v>409.40002600000008</v>
      </c>
      <c r="E273" s="44">
        <v>167.48332600000001</v>
      </c>
      <c r="F273" s="44">
        <v>16780.56665200002</v>
      </c>
      <c r="G273" s="44">
        <v>0</v>
      </c>
      <c r="H273" s="44">
        <v>1</v>
      </c>
      <c r="I273" s="44">
        <v>0</v>
      </c>
      <c r="J273" s="44">
        <v>0</v>
      </c>
      <c r="K273" s="44">
        <v>-1</v>
      </c>
      <c r="L273" s="44">
        <v>409.40002600000008</v>
      </c>
      <c r="M273" s="44">
        <v>409.40002600000008</v>
      </c>
      <c r="N273" s="44">
        <v>409.40002600000008</v>
      </c>
      <c r="P273" s="55">
        <f t="shared" ref="P273" si="15">SUM(D273:F273)*I273</f>
        <v>0</v>
      </c>
      <c r="Q273" s="47">
        <f t="shared" si="14"/>
        <v>-2.8379957141141054E-2</v>
      </c>
      <c r="T273" s="56">
        <f>(SUM($D273:$F273))*$Q273</f>
        <v>-492.6036871930192</v>
      </c>
    </row>
    <row r="274" spans="1:20" ht="12.75" customHeight="1" x14ac:dyDescent="0.25">
      <c r="A274" s="42"/>
      <c r="B274" s="42" t="s">
        <v>345</v>
      </c>
      <c r="C274" s="44">
        <v>339194.14</v>
      </c>
      <c r="D274" s="44">
        <v>73404.017429</v>
      </c>
      <c r="E274" s="44">
        <v>10817.365998999998</v>
      </c>
      <c r="F274" s="44">
        <v>33928.366589000019</v>
      </c>
      <c r="G274" s="44">
        <v>4.6209206509450977</v>
      </c>
      <c r="H274" s="44">
        <v>4.4954050802676271</v>
      </c>
      <c r="I274" s="44">
        <v>63.61535713512874</v>
      </c>
      <c r="J274" s="44">
        <v>89.242639298312326</v>
      </c>
      <c r="K274" s="44">
        <v>0.12551557067747127</v>
      </c>
      <c r="L274" s="44">
        <v>329980.79286238004</v>
      </c>
      <c r="M274" s="44">
        <v>-9213.3471376200014</v>
      </c>
      <c r="N274" s="44">
        <v>-1779.368009233264</v>
      </c>
    </row>
    <row r="275" spans="1:20" ht="12.75" customHeight="1" x14ac:dyDescent="0.25">
      <c r="A275" s="42"/>
      <c r="B275" s="42" t="s">
        <v>369</v>
      </c>
      <c r="C275" s="44">
        <v>1041602.68</v>
      </c>
      <c r="D275" s="44">
        <v>178446.25266199998</v>
      </c>
      <c r="E275" s="44">
        <v>22648.931440999993</v>
      </c>
      <c r="F275" s="44">
        <v>123263.71542000005</v>
      </c>
      <c r="G275" s="44">
        <v>5.8370667047457063</v>
      </c>
      <c r="H275" s="44">
        <v>6.5009444565456889</v>
      </c>
      <c r="I275" s="44">
        <v>52.227128837356176</v>
      </c>
      <c r="J275" s="44">
        <v>84.118787980450946</v>
      </c>
      <c r="K275" s="44">
        <v>-0.66387775179998243</v>
      </c>
      <c r="L275" s="44">
        <v>1160069.1770343801</v>
      </c>
      <c r="M275" s="44">
        <v>118542.49703438002</v>
      </c>
      <c r="N275" s="44">
        <v>8555.6117515445167</v>
      </c>
    </row>
    <row r="278" spans="1:20" ht="12.75" customHeight="1" x14ac:dyDescent="0.25">
      <c r="A278" s="48" t="s">
        <v>411</v>
      </c>
      <c r="B278" s="49"/>
      <c r="C278" s="50">
        <f t="shared" ref="C278:F279" si="16">SUMIF($A$141:$A$273,$A278,C$141:C$273)</f>
        <v>1590003.62</v>
      </c>
      <c r="D278" s="50">
        <f t="shared" si="16"/>
        <v>149562.97463499999</v>
      </c>
      <c r="E278" s="50">
        <f t="shared" si="16"/>
        <v>51337.143185999994</v>
      </c>
      <c r="F278" s="50">
        <f t="shared" si="16"/>
        <v>100702.78243800004</v>
      </c>
      <c r="G278" s="51">
        <f t="shared" ref="G278:G279" si="17">IF(ISERROR(C278/D278),0,C278/D278)</f>
        <v>10.630997570624109</v>
      </c>
      <c r="H278" s="52">
        <f>C278/(I278*(D278+E278+F278))</f>
        <v>9.9570382954919712</v>
      </c>
      <c r="I278" s="53">
        <f>P278/(SUM($D278:$F278))/100</f>
        <v>0.5294591062106655</v>
      </c>
      <c r="J278" s="54"/>
      <c r="K278" s="54">
        <f>G278*4</f>
        <v>42.523990282496435</v>
      </c>
      <c r="L278" s="54"/>
      <c r="M278" s="54"/>
      <c r="N278" s="54"/>
      <c r="O278" s="55"/>
      <c r="P278" s="50">
        <f>SUMIF($A$141:$A$273,$A278,P$141:P$273)</f>
        <v>15968640.200167464</v>
      </c>
      <c r="Q278" s="53">
        <f>T278/(SUM($D278:$F278))</f>
        <v>0.49569014926085031</v>
      </c>
      <c r="T278" s="50">
        <f>SUMIF($A$141:$A$273,$A278,T$141:T$273)</f>
        <v>149501.58664688907</v>
      </c>
    </row>
    <row r="279" spans="1:20" ht="12.75" customHeight="1" x14ac:dyDescent="0.25">
      <c r="A279" s="48" t="s">
        <v>410</v>
      </c>
      <c r="B279" s="49"/>
      <c r="C279" s="50">
        <f t="shared" si="16"/>
        <v>1041602.6799999999</v>
      </c>
      <c r="D279" s="50">
        <f t="shared" si="16"/>
        <v>178446.25266200004</v>
      </c>
      <c r="E279" s="50">
        <f t="shared" si="16"/>
        <v>22648.931440999997</v>
      </c>
      <c r="F279" s="50">
        <f t="shared" si="16"/>
        <v>123263.71542000005</v>
      </c>
      <c r="G279" s="51">
        <f t="shared" si="17"/>
        <v>5.8370667047457045</v>
      </c>
      <c r="H279" s="52">
        <f>C279/(I279*(D279+E279+F279))</f>
        <v>6.1486587656330967</v>
      </c>
      <c r="I279" s="53">
        <f>P279/(SUM($D279:$F279))/100</f>
        <v>0.52227096066828071</v>
      </c>
      <c r="J279" s="54"/>
      <c r="K279" s="54">
        <f>G279*9</f>
        <v>52.533600342711338</v>
      </c>
      <c r="L279" s="54"/>
      <c r="M279" s="54"/>
      <c r="N279" s="54"/>
      <c r="O279" s="55"/>
      <c r="P279" s="50">
        <f>SUMIF($A$141:$A$273,$A279,P$141:P$273)</f>
        <v>16940323.40551836</v>
      </c>
      <c r="Q279" s="53">
        <f>T279/(SUM($D279:$F279))</f>
        <v>0.54234518840128487</v>
      </c>
      <c r="T279" s="50">
        <f>SUMIF($A$141:$A$273,$A279,T$141:T$273)</f>
        <v>175914.48847143492</v>
      </c>
    </row>
  </sheetData>
  <pageMargins left="0" right="0" top="0" bottom="0" header="0" footer="0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FBD-355F-4B6F-B9CA-B9C4AB5CEF1F}">
  <dimension ref="A33:U112"/>
  <sheetViews>
    <sheetView topLeftCell="A19" zoomScale="80" zoomScaleNormal="80" workbookViewId="0">
      <selection activeCell="C41" sqref="C41"/>
    </sheetView>
  </sheetViews>
  <sheetFormatPr defaultColWidth="9.28515625" defaultRowHeight="15" x14ac:dyDescent="0.25"/>
  <cols>
    <col min="1" max="1" width="12.5703125" style="3" customWidth="1"/>
    <col min="2" max="6" width="12.5703125" style="2" customWidth="1"/>
    <col min="7" max="7" width="12.28515625" style="2" customWidth="1"/>
    <col min="8" max="23" width="12.5703125" style="2" customWidth="1"/>
    <col min="24" max="16384" width="9.28515625" style="2"/>
  </cols>
  <sheetData>
    <row r="33" spans="1:21" ht="31.5" x14ac:dyDescent="0.25">
      <c r="A33" s="7" t="s">
        <v>0</v>
      </c>
      <c r="B33" s="8" t="str">
        <f>("Demand ("&amp;C43&amp;")")</f>
        <v>Demand (cases)</v>
      </c>
      <c r="C33" s="8" t="s">
        <v>1</v>
      </c>
      <c r="D33" s="8" t="s">
        <v>2</v>
      </c>
      <c r="E33" s="8" t="s">
        <v>3</v>
      </c>
      <c r="F33" s="9"/>
      <c r="G33" s="7" t="s">
        <v>0</v>
      </c>
      <c r="H33" s="7" t="s">
        <v>4</v>
      </c>
      <c r="I33" s="7" t="s">
        <v>5</v>
      </c>
      <c r="J33" s="9"/>
      <c r="K33" s="9"/>
      <c r="L33" s="11" t="s">
        <v>6</v>
      </c>
      <c r="M33" s="10"/>
      <c r="N33" s="9"/>
      <c r="O33" s="10"/>
      <c r="P33" s="11" t="s">
        <v>7</v>
      </c>
      <c r="Q33" s="10"/>
      <c r="S33" s="10"/>
      <c r="T33" s="11" t="s">
        <v>8</v>
      </c>
      <c r="U33" s="10"/>
    </row>
    <row r="34" spans="1:21" ht="15.75" x14ac:dyDescent="0.25">
      <c r="A34" s="24">
        <v>2024</v>
      </c>
      <c r="B34" s="12">
        <f>SUM($K$48:$K$60)</f>
        <v>939499</v>
      </c>
      <c r="C34" s="13">
        <f>$B34/(SUM($M$48:$M$60))</f>
        <v>0.69387635970854744</v>
      </c>
      <c r="D34" s="13">
        <f>$B34/(SUM($N$48:$N$60))</f>
        <v>0.28911514987856146</v>
      </c>
      <c r="E34" s="13">
        <f>$B34/(SUM($O$48:$O$60))</f>
        <v>0.28911514987856146</v>
      </c>
      <c r="F34" s="9"/>
      <c r="G34" s="7">
        <f>A34</f>
        <v>2024</v>
      </c>
      <c r="H34" s="14"/>
      <c r="I34" s="15">
        <f>AVERAGE($L$48:$L$60)</f>
        <v>0.54199335161573359</v>
      </c>
      <c r="J34" s="9"/>
      <c r="K34" s="9"/>
      <c r="L34" s="8" t="s">
        <v>9</v>
      </c>
      <c r="M34" s="8" t="s">
        <v>10</v>
      </c>
      <c r="N34" s="9"/>
      <c r="O34" s="16"/>
      <c r="P34" s="8" t="s">
        <v>9</v>
      </c>
      <c r="Q34" s="8" t="s">
        <v>10</v>
      </c>
      <c r="S34" s="16"/>
      <c r="T34" s="8" t="s">
        <v>9</v>
      </c>
      <c r="U34" s="8" t="s">
        <v>10</v>
      </c>
    </row>
    <row r="35" spans="1:21" ht="15.75" x14ac:dyDescent="0.25">
      <c r="A35" s="7">
        <f>A34+1</f>
        <v>2025</v>
      </c>
      <c r="B35" s="12">
        <f>SUM($K$61:$K$73)</f>
        <v>782429.60968081688</v>
      </c>
      <c r="C35" s="13">
        <f>$B35/(SUM($M$61:$M$73))</f>
        <v>0.43920658892264258</v>
      </c>
      <c r="D35" s="13">
        <f>$B35/(SUM($N$61:$N$73))</f>
        <v>0.1830027453844344</v>
      </c>
      <c r="E35" s="13">
        <f>$B35/(SUM($O$61:$O$73))</f>
        <v>0.1830027453844344</v>
      </c>
      <c r="F35" s="9"/>
      <c r="G35" s="7">
        <f t="shared" ref="G35:G38" si="0">A35</f>
        <v>2025</v>
      </c>
      <c r="H35" s="27">
        <v>-0.14730394745601083</v>
      </c>
      <c r="I35" s="15">
        <f>AVERAGE($L$61:$L$73)</f>
        <v>0.72682303851884655</v>
      </c>
      <c r="J35" s="9"/>
      <c r="K35" s="17" t="s">
        <v>11</v>
      </c>
      <c r="L35" s="28"/>
      <c r="M35" s="28"/>
      <c r="N35" s="9"/>
      <c r="O35" s="17" t="s">
        <v>11</v>
      </c>
      <c r="P35" s="28">
        <v>6</v>
      </c>
      <c r="Q35" s="28">
        <v>8</v>
      </c>
      <c r="S35" s="17" t="s">
        <v>11</v>
      </c>
      <c r="T35" s="28">
        <v>6</v>
      </c>
      <c r="U35" s="28">
        <v>8</v>
      </c>
    </row>
    <row r="36" spans="1:21" ht="15.75" x14ac:dyDescent="0.25">
      <c r="A36" s="7">
        <f t="shared" ref="A36:A38" si="1">A35+1</f>
        <v>2026</v>
      </c>
      <c r="B36" s="12">
        <f>SUM($K$74:$K$86)</f>
        <v>782429.60968081688</v>
      </c>
      <c r="C36" s="13">
        <f>$B36/(SUM($M$74:$M$86))</f>
        <v>0.43920658892264258</v>
      </c>
      <c r="D36" s="13">
        <f>$B36/(SUM($N$74:$N$86))</f>
        <v>0.1830027453844344</v>
      </c>
      <c r="E36" s="13">
        <f>$B36/(SUM($O$74:$O$86))</f>
        <v>0.1830027453844344</v>
      </c>
      <c r="F36" s="9"/>
      <c r="G36" s="7">
        <f t="shared" si="0"/>
        <v>2026</v>
      </c>
      <c r="H36" s="27">
        <v>0</v>
      </c>
      <c r="I36" s="15">
        <f>AVERAGE($L$74:$L$86)</f>
        <v>0.72682303851884655</v>
      </c>
      <c r="J36" s="9"/>
      <c r="K36" s="17" t="s">
        <v>12</v>
      </c>
      <c r="L36" s="28">
        <v>3.5</v>
      </c>
      <c r="M36" s="28">
        <v>8</v>
      </c>
      <c r="N36" s="9"/>
      <c r="O36" s="17" t="s">
        <v>12</v>
      </c>
      <c r="P36" s="28">
        <v>6</v>
      </c>
      <c r="Q36" s="28">
        <v>8</v>
      </c>
      <c r="S36" s="17" t="s">
        <v>12</v>
      </c>
      <c r="T36" s="28">
        <v>6</v>
      </c>
      <c r="U36" s="28">
        <v>8</v>
      </c>
    </row>
    <row r="37" spans="1:21" ht="15.75" x14ac:dyDescent="0.25">
      <c r="A37" s="7">
        <f t="shared" si="1"/>
        <v>2027</v>
      </c>
      <c r="B37" s="12">
        <f>SUM($K$87:$K$99)</f>
        <v>782429.60968081688</v>
      </c>
      <c r="C37" s="13">
        <f>$B37/(SUM($M$87:$M$99))</f>
        <v>0.43920658892264258</v>
      </c>
      <c r="D37" s="13">
        <f>$B37/(SUM($N$87:$N$99))</f>
        <v>0.1830027453844344</v>
      </c>
      <c r="E37" s="13">
        <f>$B37/(SUM($O$87:$O$99))</f>
        <v>0.1830027453844344</v>
      </c>
      <c r="F37" s="9"/>
      <c r="G37" s="7">
        <f t="shared" si="0"/>
        <v>2027</v>
      </c>
      <c r="H37" s="27">
        <v>0</v>
      </c>
      <c r="I37" s="15">
        <f>AVERAGE($L$87:$L$99)</f>
        <v>0.72682303851884655</v>
      </c>
      <c r="J37" s="9"/>
      <c r="K37" s="17" t="s">
        <v>13</v>
      </c>
      <c r="L37" s="28">
        <v>3.5</v>
      </c>
      <c r="M37" s="28">
        <v>8</v>
      </c>
      <c r="N37" s="9"/>
      <c r="O37" s="17" t="s">
        <v>13</v>
      </c>
      <c r="P37" s="28">
        <v>6</v>
      </c>
      <c r="Q37" s="28">
        <v>8</v>
      </c>
      <c r="S37" s="17" t="s">
        <v>13</v>
      </c>
      <c r="T37" s="28">
        <v>6</v>
      </c>
      <c r="U37" s="28">
        <v>8</v>
      </c>
    </row>
    <row r="38" spans="1:21" ht="15.75" x14ac:dyDescent="0.25">
      <c r="A38" s="7">
        <f t="shared" si="1"/>
        <v>2028</v>
      </c>
      <c r="B38" s="12">
        <f>SUM($K$100:$K$112)</f>
        <v>782429.60968081688</v>
      </c>
      <c r="C38" s="13">
        <f>$B38/(SUM($M$100:$M$112))</f>
        <v>0.43920658892264258</v>
      </c>
      <c r="D38" s="13">
        <f>$B38/(SUM($N$100:$N$112))</f>
        <v>0.1830027453844344</v>
      </c>
      <c r="E38" s="13">
        <f>$B38/(SUM($O$100:$O$112))</f>
        <v>0.1830027453844344</v>
      </c>
      <c r="F38" s="9"/>
      <c r="G38" s="7">
        <f t="shared" si="0"/>
        <v>2028</v>
      </c>
      <c r="H38" s="27">
        <v>0</v>
      </c>
      <c r="I38" s="15">
        <f>AVERAGE($L$100:$L$112)</f>
        <v>0.72682303851884655</v>
      </c>
      <c r="J38" s="9"/>
      <c r="K38" s="17" t="s">
        <v>14</v>
      </c>
      <c r="L38" s="28">
        <v>3.5</v>
      </c>
      <c r="M38" s="28">
        <v>8</v>
      </c>
      <c r="N38" s="9"/>
      <c r="O38" s="17" t="s">
        <v>14</v>
      </c>
      <c r="P38" s="28">
        <v>6</v>
      </c>
      <c r="Q38" s="28">
        <v>8</v>
      </c>
      <c r="S38" s="17" t="s">
        <v>14</v>
      </c>
      <c r="T38" s="28">
        <v>6</v>
      </c>
      <c r="U38" s="28">
        <v>8</v>
      </c>
    </row>
    <row r="39" spans="1:21" ht="15.7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17" t="s">
        <v>15</v>
      </c>
      <c r="L39" s="28">
        <v>3.5</v>
      </c>
      <c r="M39" s="28">
        <v>8</v>
      </c>
      <c r="N39" s="9"/>
      <c r="O39" s="17" t="s">
        <v>15</v>
      </c>
      <c r="P39" s="28">
        <v>6</v>
      </c>
      <c r="Q39" s="28">
        <v>8</v>
      </c>
      <c r="S39" s="17" t="s">
        <v>15</v>
      </c>
      <c r="T39" s="28">
        <v>6</v>
      </c>
      <c r="U39" s="28">
        <v>8</v>
      </c>
    </row>
    <row r="40" spans="1:21" ht="15.75" x14ac:dyDescent="0.25">
      <c r="A40" s="9"/>
      <c r="B40" s="9"/>
      <c r="C40" s="18" t="s">
        <v>16</v>
      </c>
      <c r="D40" s="9"/>
      <c r="E40" s="9"/>
      <c r="F40" s="9"/>
      <c r="G40" s="19" t="str">
        <f>"Actual "&amp;A35&amp;" Growth YTD"</f>
        <v>Actual 2025 Growth YTD</v>
      </c>
      <c r="H40" s="9"/>
      <c r="I40" s="9"/>
      <c r="J40" s="9"/>
      <c r="K40" s="17" t="s">
        <v>17</v>
      </c>
      <c r="L40" s="28">
        <v>3.5</v>
      </c>
      <c r="M40" s="28">
        <v>8</v>
      </c>
      <c r="N40" s="9"/>
      <c r="O40" s="17" t="s">
        <v>17</v>
      </c>
      <c r="P40" s="28">
        <v>6</v>
      </c>
      <c r="Q40" s="28">
        <v>8</v>
      </c>
      <c r="S40" s="17" t="s">
        <v>17</v>
      </c>
      <c r="T40" s="28">
        <v>6</v>
      </c>
      <c r="U40" s="28">
        <v>8</v>
      </c>
    </row>
    <row r="41" spans="1:21" ht="15.75" x14ac:dyDescent="0.25">
      <c r="A41" s="9"/>
      <c r="B41" s="17" t="s">
        <v>18</v>
      </c>
      <c r="C41" s="57">
        <f>'KDT Q1 25'!L166</f>
        <v>5.6113210295459934</v>
      </c>
      <c r="D41" s="19" t="str">
        <f>CONCATENATE(C43," per Minute")</f>
        <v>cases per Minute</v>
      </c>
      <c r="E41" s="9"/>
      <c r="F41" s="9"/>
      <c r="G41" s="23">
        <f>IFERROR(SUM($J$61:$J$73)/SUM($J$48:$J$60)-1,"")</f>
        <v>-0.17331794876685069</v>
      </c>
      <c r="H41" s="9"/>
      <c r="I41" s="9"/>
      <c r="J41" s="9"/>
      <c r="K41" s="17" t="s">
        <v>19</v>
      </c>
      <c r="L41" s="28"/>
      <c r="M41" s="28"/>
      <c r="N41" s="9"/>
      <c r="O41" s="17" t="s">
        <v>19</v>
      </c>
      <c r="P41" s="28">
        <v>6</v>
      </c>
      <c r="Q41" s="28">
        <v>8</v>
      </c>
      <c r="S41" s="17" t="s">
        <v>19</v>
      </c>
      <c r="T41" s="28">
        <v>6</v>
      </c>
      <c r="U41" s="28">
        <v>8</v>
      </c>
    </row>
    <row r="42" spans="1:21" ht="15.75" x14ac:dyDescent="0.25">
      <c r="A42" s="9"/>
      <c r="B42" s="17"/>
      <c r="C42" s="25"/>
      <c r="D42" s="9"/>
      <c r="E42" s="9"/>
      <c r="F42" s="9"/>
      <c r="H42" s="9"/>
      <c r="I42" s="9"/>
      <c r="J42" s="9"/>
      <c r="K42" s="9"/>
      <c r="L42" s="17" t="s">
        <v>20</v>
      </c>
      <c r="M42" s="20">
        <f>(L35*M35)+(L36*M36)+(L37*M37)+(L38*M38)+(L39*M39)+(L40*M40)+(L41*M41)</f>
        <v>140</v>
      </c>
      <c r="N42" s="9"/>
      <c r="O42" s="18"/>
      <c r="P42" s="17" t="s">
        <v>20</v>
      </c>
      <c r="Q42" s="20">
        <f>(P35*Q35)+(P36*Q36)+(P37*Q37)+(P38*Q38)+(P39*Q39)+(P40*Q40)+(P41*Q41)</f>
        <v>336</v>
      </c>
      <c r="S42" s="18"/>
      <c r="T42" s="17" t="s">
        <v>20</v>
      </c>
      <c r="U42" s="20">
        <f>(T35*U35)+(T36*U36)+(T37*U37)+(T38*U38)+(T39*U39)+(T40*U40)+(T41*U41)</f>
        <v>336</v>
      </c>
    </row>
    <row r="43" spans="1:21" ht="15.75" x14ac:dyDescent="0.25">
      <c r="A43" s="9"/>
      <c r="B43" s="17" t="s">
        <v>21</v>
      </c>
      <c r="C43" s="26" t="s">
        <v>39</v>
      </c>
      <c r="D43" s="9"/>
      <c r="E43" s="9"/>
      <c r="F43" s="9"/>
      <c r="G43" s="9"/>
      <c r="H43" s="9"/>
      <c r="I43" s="9"/>
      <c r="J43" s="9"/>
      <c r="K43" s="9"/>
      <c r="L43" s="17" t="s">
        <v>23</v>
      </c>
      <c r="M43" s="9">
        <v>52</v>
      </c>
      <c r="N43" s="9"/>
      <c r="O43" s="18"/>
      <c r="P43" s="17" t="s">
        <v>23</v>
      </c>
      <c r="Q43" s="9">
        <v>52</v>
      </c>
      <c r="S43" s="18"/>
      <c r="T43" s="17" t="s">
        <v>23</v>
      </c>
      <c r="U43" s="9">
        <v>52</v>
      </c>
    </row>
    <row r="44" spans="1:21" ht="15.75" x14ac:dyDescent="0.25">
      <c r="A44" s="22"/>
      <c r="B44" s="9"/>
      <c r="C44" s="17"/>
      <c r="D44" s="21"/>
      <c r="E44" s="9"/>
      <c r="F44" s="9"/>
      <c r="G44" s="9"/>
      <c r="H44" s="9"/>
      <c r="I44" s="9"/>
      <c r="J44" s="9"/>
      <c r="K44" s="9"/>
      <c r="L44" s="17" t="s">
        <v>24</v>
      </c>
      <c r="M44" s="21">
        <f>M42*M43</f>
        <v>7280</v>
      </c>
      <c r="N44" s="9"/>
      <c r="O44" s="18"/>
      <c r="P44" s="17" t="s">
        <v>24</v>
      </c>
      <c r="Q44" s="21">
        <f>Q42*Q43</f>
        <v>17472</v>
      </c>
      <c r="S44" s="18"/>
      <c r="T44" s="17" t="s">
        <v>24</v>
      </c>
      <c r="U44" s="21">
        <f>U42*U43</f>
        <v>17472</v>
      </c>
    </row>
    <row r="45" spans="1:21" ht="15.75" x14ac:dyDescent="0.25">
      <c r="A45" s="22"/>
      <c r="B45" s="9"/>
      <c r="C45" s="9"/>
      <c r="D45" s="9"/>
      <c r="E45" s="9"/>
      <c r="F45" s="9"/>
      <c r="G45" s="9"/>
      <c r="H45" s="9"/>
      <c r="I45" s="9"/>
      <c r="J45" s="9"/>
      <c r="K45" s="9"/>
      <c r="L45" s="17" t="s">
        <v>25</v>
      </c>
      <c r="M45" s="9">
        <f>M44/13</f>
        <v>560</v>
      </c>
      <c r="N45" s="9"/>
      <c r="O45" s="18"/>
      <c r="P45" s="17" t="s">
        <v>25</v>
      </c>
      <c r="Q45" s="9">
        <f>Q44/13</f>
        <v>1344</v>
      </c>
      <c r="S45" s="18"/>
      <c r="T45" s="17" t="s">
        <v>25</v>
      </c>
      <c r="U45" s="9">
        <f>U44/13</f>
        <v>1344</v>
      </c>
    </row>
    <row r="46" spans="1:21" ht="29.25" customHeight="1" x14ac:dyDescent="0.25"/>
    <row r="47" spans="1:21" ht="46.5" customHeight="1" x14ac:dyDescent="0.25">
      <c r="A47" s="1" t="s">
        <v>0</v>
      </c>
      <c r="B47" s="1" t="s">
        <v>26</v>
      </c>
      <c r="C47" s="6" t="s">
        <v>27</v>
      </c>
      <c r="D47" s="6" t="s">
        <v>28</v>
      </c>
      <c r="E47" s="6" t="s">
        <v>29</v>
      </c>
      <c r="F47" s="6" t="s">
        <v>30</v>
      </c>
      <c r="G47" s="6" t="s">
        <v>31</v>
      </c>
      <c r="H47" s="6" t="s">
        <v>32</v>
      </c>
      <c r="I47" s="6" t="s">
        <v>33</v>
      </c>
      <c r="J47" s="1" t="s">
        <v>34</v>
      </c>
      <c r="K47" s="1" t="s">
        <v>35</v>
      </c>
      <c r="L47" s="4" t="s">
        <v>5</v>
      </c>
      <c r="M47" s="6" t="s">
        <v>1</v>
      </c>
      <c r="N47" s="6" t="s">
        <v>2</v>
      </c>
      <c r="O47" s="6" t="s">
        <v>3</v>
      </c>
      <c r="P47" s="6" t="s">
        <v>36</v>
      </c>
      <c r="Q47" s="6" t="s">
        <v>37</v>
      </c>
      <c r="R47" s="6" t="s">
        <v>38</v>
      </c>
    </row>
    <row r="48" spans="1:21" x14ac:dyDescent="0.25">
      <c r="A48" s="1">
        <f>$A$34</f>
        <v>2024</v>
      </c>
      <c r="B48" s="1">
        <v>1</v>
      </c>
      <c r="C48" s="29">
        <v>64755.38536096341</v>
      </c>
      <c r="D48" s="29"/>
      <c r="E48" s="29"/>
      <c r="F48" s="29">
        <v>63764</v>
      </c>
      <c r="G48" s="29">
        <v>63750</v>
      </c>
      <c r="H48" s="30"/>
      <c r="I48" s="29"/>
      <c r="J48" s="5">
        <f>IF(G61&gt;0,G48,0)</f>
        <v>63750</v>
      </c>
      <c r="K48" s="5">
        <f>IF(G48&gt;0,G48,C48)</f>
        <v>63750</v>
      </c>
      <c r="L48" s="31">
        <f>'KDT Q4 24 '!$J$165</f>
        <v>0.54199335161573359</v>
      </c>
      <c r="M48" s="5">
        <f t="shared" ref="M48:M111" si="2">$C$41*$L48*60*$M$45</f>
        <v>102187.63604432817</v>
      </c>
      <c r="N48" s="5">
        <f t="shared" ref="N48:N111" si="3">$C$41*$L48*60*$Q$45</f>
        <v>245250.32650638765</v>
      </c>
      <c r="O48" s="5">
        <f>$C$41*$L48*60*$U$45</f>
        <v>245250.32650638765</v>
      </c>
      <c r="P48" s="59">
        <f>IF(K48=0,0%,K48/M48)</f>
        <v>0.62385238046162217</v>
      </c>
      <c r="Q48" s="59">
        <f>IF(K48=0,0%,K48/N48)</f>
        <v>0.25993849185900925</v>
      </c>
      <c r="R48" s="59">
        <f>IF(K48=0,0%,K48/O48)</f>
        <v>0.25993849185900925</v>
      </c>
    </row>
    <row r="49" spans="1:18" x14ac:dyDescent="0.25">
      <c r="A49" s="1"/>
      <c r="B49" s="1">
        <v>2</v>
      </c>
      <c r="C49" s="29">
        <v>62286.72720462954</v>
      </c>
      <c r="D49" s="29"/>
      <c r="E49" s="30"/>
      <c r="F49" s="29">
        <v>76119</v>
      </c>
      <c r="G49" s="29">
        <v>76031</v>
      </c>
      <c r="H49" s="30"/>
      <c r="I49" s="29"/>
      <c r="J49" s="5">
        <f t="shared" ref="J49:J60" si="4">IF(G62&gt;0,G49,0)</f>
        <v>76031</v>
      </c>
      <c r="K49" s="5">
        <f t="shared" ref="K49:K112" si="5">IF(G49&gt;0,G49,C49)</f>
        <v>76031</v>
      </c>
      <c r="L49" s="32">
        <f>L48</f>
        <v>0.54199335161573359</v>
      </c>
      <c r="M49" s="5">
        <f t="shared" si="2"/>
        <v>102187.63604432817</v>
      </c>
      <c r="N49" s="5">
        <f t="shared" si="3"/>
        <v>245250.32650638765</v>
      </c>
      <c r="O49" s="5">
        <f t="shared" ref="O49:O112" si="6">$C$41*$L49*60*$U$45</f>
        <v>245250.32650638765</v>
      </c>
      <c r="P49" s="59">
        <f t="shared" ref="P49:P112" si="7">IF(K49=0,0%,K49/M49)</f>
        <v>0.74403326021768779</v>
      </c>
      <c r="Q49" s="59">
        <f t="shared" ref="Q49:Q112" si="8">IF(K49=0,0%,K49/N49)</f>
        <v>0.31001385842403656</v>
      </c>
      <c r="R49" s="59">
        <f t="shared" ref="R49:R112" si="9">IF(K49=0,0%,K49/O49)</f>
        <v>0.31001385842403656</v>
      </c>
    </row>
    <row r="50" spans="1:18" x14ac:dyDescent="0.25">
      <c r="A50" s="1"/>
      <c r="B50" s="1">
        <v>3</v>
      </c>
      <c r="C50" s="29">
        <v>60825.993944051326</v>
      </c>
      <c r="D50" s="29"/>
      <c r="E50" s="30"/>
      <c r="F50" s="29">
        <v>63624</v>
      </c>
      <c r="G50" s="29">
        <v>61987</v>
      </c>
      <c r="H50" s="30"/>
      <c r="I50" s="29"/>
      <c r="J50" s="5">
        <f t="shared" si="4"/>
        <v>61987</v>
      </c>
      <c r="K50" s="5">
        <f t="shared" si="5"/>
        <v>61987</v>
      </c>
      <c r="L50" s="32">
        <f t="shared" ref="L50:L112" si="10">L49</f>
        <v>0.54199335161573359</v>
      </c>
      <c r="M50" s="5">
        <f t="shared" si="2"/>
        <v>102187.63604432817</v>
      </c>
      <c r="N50" s="5">
        <f t="shared" si="3"/>
        <v>245250.32650638765</v>
      </c>
      <c r="O50" s="5">
        <f t="shared" si="6"/>
        <v>245250.32650638765</v>
      </c>
      <c r="P50" s="59">
        <f t="shared" si="7"/>
        <v>0.60659980404195413</v>
      </c>
      <c r="Q50" s="59">
        <f t="shared" si="8"/>
        <v>0.25274991835081417</v>
      </c>
      <c r="R50" s="59">
        <f t="shared" si="9"/>
        <v>0.25274991835081417</v>
      </c>
    </row>
    <row r="51" spans="1:18" x14ac:dyDescent="0.25">
      <c r="A51" s="1"/>
      <c r="B51" s="1">
        <v>4</v>
      </c>
      <c r="C51" s="29">
        <v>102290.16745168364</v>
      </c>
      <c r="D51" s="29"/>
      <c r="E51" s="30"/>
      <c r="F51" s="29">
        <v>120202</v>
      </c>
      <c r="G51" s="29">
        <v>112833</v>
      </c>
      <c r="H51" s="30"/>
      <c r="I51" s="29"/>
      <c r="J51" s="5">
        <f t="shared" si="4"/>
        <v>112833</v>
      </c>
      <c r="K51" s="5">
        <f t="shared" si="5"/>
        <v>112833</v>
      </c>
      <c r="L51" s="32">
        <f t="shared" si="10"/>
        <v>0.54199335161573359</v>
      </c>
      <c r="M51" s="5">
        <f t="shared" si="2"/>
        <v>102187.63604432817</v>
      </c>
      <c r="N51" s="5">
        <f t="shared" si="3"/>
        <v>245250.32650638765</v>
      </c>
      <c r="O51" s="5">
        <f t="shared" si="6"/>
        <v>245250.32650638765</v>
      </c>
      <c r="P51" s="59">
        <f t="shared" si="7"/>
        <v>1.1041746767784506</v>
      </c>
      <c r="Q51" s="59">
        <f t="shared" si="8"/>
        <v>0.46007278199102097</v>
      </c>
      <c r="R51" s="59">
        <f t="shared" si="9"/>
        <v>0.46007278199102097</v>
      </c>
    </row>
    <row r="52" spans="1:18" x14ac:dyDescent="0.25">
      <c r="A52" s="1"/>
      <c r="B52" s="1">
        <v>5</v>
      </c>
      <c r="C52" s="29">
        <v>112515.30027573113</v>
      </c>
      <c r="D52" s="29"/>
      <c r="E52" s="30"/>
      <c r="F52" s="29">
        <v>104068</v>
      </c>
      <c r="G52" s="29">
        <v>101867</v>
      </c>
      <c r="H52" s="30"/>
      <c r="I52" s="29"/>
      <c r="J52" s="5">
        <f t="shared" si="4"/>
        <v>0</v>
      </c>
      <c r="K52" s="5">
        <f t="shared" si="5"/>
        <v>101867</v>
      </c>
      <c r="L52" s="32">
        <f t="shared" si="10"/>
        <v>0.54199335161573359</v>
      </c>
      <c r="M52" s="5">
        <f t="shared" si="2"/>
        <v>102187.63604432817</v>
      </c>
      <c r="N52" s="5">
        <f t="shared" si="3"/>
        <v>245250.32650638765</v>
      </c>
      <c r="O52" s="5">
        <f t="shared" si="6"/>
        <v>245250.32650638765</v>
      </c>
      <c r="P52" s="59">
        <f t="shared" si="7"/>
        <v>0.99686228141935795</v>
      </c>
      <c r="Q52" s="59">
        <f t="shared" si="8"/>
        <v>0.41535928392473243</v>
      </c>
      <c r="R52" s="59">
        <f t="shared" si="9"/>
        <v>0.41535928392473243</v>
      </c>
    </row>
    <row r="53" spans="1:18" x14ac:dyDescent="0.25">
      <c r="A53" s="1"/>
      <c r="B53" s="1">
        <v>6</v>
      </c>
      <c r="C53" s="29">
        <v>120006.53154982487</v>
      </c>
      <c r="D53" s="29"/>
      <c r="E53" s="30"/>
      <c r="F53" s="29">
        <v>87090</v>
      </c>
      <c r="G53" s="29">
        <v>97973</v>
      </c>
      <c r="H53" s="30"/>
      <c r="I53" s="29"/>
      <c r="J53" s="5">
        <f t="shared" si="4"/>
        <v>0</v>
      </c>
      <c r="K53" s="5">
        <f t="shared" si="5"/>
        <v>97973</v>
      </c>
      <c r="L53" s="32">
        <f t="shared" si="10"/>
        <v>0.54199335161573359</v>
      </c>
      <c r="M53" s="5">
        <f t="shared" si="2"/>
        <v>102187.63604432817</v>
      </c>
      <c r="N53" s="5">
        <f t="shared" si="3"/>
        <v>245250.32650638765</v>
      </c>
      <c r="O53" s="5">
        <f t="shared" si="6"/>
        <v>245250.32650638765</v>
      </c>
      <c r="P53" s="59">
        <f t="shared" si="7"/>
        <v>0.95875591013280803</v>
      </c>
      <c r="Q53" s="59">
        <f t="shared" si="8"/>
        <v>0.39948162922200331</v>
      </c>
      <c r="R53" s="59">
        <f t="shared" si="9"/>
        <v>0.39948162922200331</v>
      </c>
    </row>
    <row r="54" spans="1:18" x14ac:dyDescent="0.25">
      <c r="A54" s="1"/>
      <c r="B54" s="1">
        <v>7</v>
      </c>
      <c r="C54" s="29">
        <v>78547.094531364331</v>
      </c>
      <c r="D54" s="29"/>
      <c r="E54" s="30"/>
      <c r="F54" s="29">
        <v>67116</v>
      </c>
      <c r="G54" s="29">
        <v>67116</v>
      </c>
      <c r="H54" s="30"/>
      <c r="I54" s="29"/>
      <c r="J54" s="5">
        <f t="shared" si="4"/>
        <v>0</v>
      </c>
      <c r="K54" s="5">
        <f t="shared" si="5"/>
        <v>67116</v>
      </c>
      <c r="L54" s="32">
        <f t="shared" si="10"/>
        <v>0.54199335161573359</v>
      </c>
      <c r="M54" s="5">
        <f t="shared" si="2"/>
        <v>102187.63604432817</v>
      </c>
      <c r="N54" s="5">
        <f t="shared" si="3"/>
        <v>245250.32650638765</v>
      </c>
      <c r="O54" s="5">
        <f t="shared" si="6"/>
        <v>245250.32650638765</v>
      </c>
      <c r="P54" s="59">
        <f t="shared" si="7"/>
        <v>0.65679178614999589</v>
      </c>
      <c r="Q54" s="59">
        <f t="shared" si="8"/>
        <v>0.27366324422916494</v>
      </c>
      <c r="R54" s="59">
        <f t="shared" si="9"/>
        <v>0.27366324422916494</v>
      </c>
    </row>
    <row r="55" spans="1:18" x14ac:dyDescent="0.25">
      <c r="A55" s="1"/>
      <c r="B55" s="1">
        <v>8</v>
      </c>
      <c r="C55" s="29">
        <v>67428.659849518357</v>
      </c>
      <c r="D55" s="29"/>
      <c r="E55" s="30"/>
      <c r="F55" s="29">
        <v>68332</v>
      </c>
      <c r="G55" s="29">
        <v>68128</v>
      </c>
      <c r="H55" s="30"/>
      <c r="I55" s="29"/>
      <c r="J55" s="5">
        <f t="shared" si="4"/>
        <v>0</v>
      </c>
      <c r="K55" s="5">
        <f t="shared" si="5"/>
        <v>68128</v>
      </c>
      <c r="L55" s="32">
        <f t="shared" si="10"/>
        <v>0.54199335161573359</v>
      </c>
      <c r="M55" s="5">
        <f t="shared" si="2"/>
        <v>102187.63604432817</v>
      </c>
      <c r="N55" s="5">
        <f t="shared" si="3"/>
        <v>245250.32650638765</v>
      </c>
      <c r="O55" s="5">
        <f t="shared" si="6"/>
        <v>245250.32650638765</v>
      </c>
      <c r="P55" s="59">
        <f t="shared" si="7"/>
        <v>0.66669513687983373</v>
      </c>
      <c r="Q55" s="59">
        <f t="shared" si="8"/>
        <v>0.27778964036659737</v>
      </c>
      <c r="R55" s="59">
        <f t="shared" si="9"/>
        <v>0.27778964036659737</v>
      </c>
    </row>
    <row r="56" spans="1:18" x14ac:dyDescent="0.25">
      <c r="A56" s="1"/>
      <c r="B56" s="1">
        <v>9</v>
      </c>
      <c r="C56" s="29">
        <v>64420.989225435456</v>
      </c>
      <c r="D56" s="29"/>
      <c r="E56" s="30"/>
      <c r="F56" s="29">
        <v>62383</v>
      </c>
      <c r="G56" s="29">
        <v>62454</v>
      </c>
      <c r="H56" s="30"/>
      <c r="I56" s="29"/>
      <c r="J56" s="5">
        <f t="shared" si="4"/>
        <v>0</v>
      </c>
      <c r="K56" s="5">
        <f t="shared" si="5"/>
        <v>62454</v>
      </c>
      <c r="L56" s="32">
        <f t="shared" si="10"/>
        <v>0.54199335161573359</v>
      </c>
      <c r="M56" s="5">
        <f t="shared" si="2"/>
        <v>102187.63604432817</v>
      </c>
      <c r="N56" s="5">
        <f t="shared" si="3"/>
        <v>245250.32650638765</v>
      </c>
      <c r="O56" s="5">
        <f t="shared" si="6"/>
        <v>245250.32650638765</v>
      </c>
      <c r="P56" s="59">
        <f t="shared" si="7"/>
        <v>0.61116982853882595</v>
      </c>
      <c r="Q56" s="59">
        <f t="shared" si="8"/>
        <v>0.25465409522451077</v>
      </c>
      <c r="R56" s="59">
        <f t="shared" si="9"/>
        <v>0.25465409522451077</v>
      </c>
    </row>
    <row r="57" spans="1:18" x14ac:dyDescent="0.25">
      <c r="A57" s="1"/>
      <c r="B57" s="1">
        <v>10</v>
      </c>
      <c r="C57" s="29">
        <v>58842.352278908147</v>
      </c>
      <c r="D57" s="29"/>
      <c r="E57" s="30"/>
      <c r="F57" s="29">
        <v>57066</v>
      </c>
      <c r="G57" s="29">
        <v>56468</v>
      </c>
      <c r="H57" s="30"/>
      <c r="I57" s="29"/>
      <c r="J57" s="5">
        <f t="shared" si="4"/>
        <v>0</v>
      </c>
      <c r="K57" s="5">
        <f t="shared" si="5"/>
        <v>56468</v>
      </c>
      <c r="L57" s="32">
        <f t="shared" si="10"/>
        <v>0.54199335161573359</v>
      </c>
      <c r="M57" s="5">
        <f t="shared" si="2"/>
        <v>102187.63604432817</v>
      </c>
      <c r="N57" s="5">
        <f t="shared" si="3"/>
        <v>245250.32650638765</v>
      </c>
      <c r="O57" s="5">
        <f t="shared" si="6"/>
        <v>245250.32650638765</v>
      </c>
      <c r="P57" s="59">
        <f t="shared" si="7"/>
        <v>0.55259131325344135</v>
      </c>
      <c r="Q57" s="59">
        <f t="shared" si="8"/>
        <v>0.23024638052226717</v>
      </c>
      <c r="R57" s="59">
        <f t="shared" si="9"/>
        <v>0.23024638052226717</v>
      </c>
    </row>
    <row r="58" spans="1:18" x14ac:dyDescent="0.25">
      <c r="A58" s="1"/>
      <c r="B58" s="1">
        <v>11</v>
      </c>
      <c r="C58" s="29">
        <v>48814.257404406868</v>
      </c>
      <c r="D58" s="29"/>
      <c r="E58" s="30"/>
      <c r="F58" s="29">
        <v>59595</v>
      </c>
      <c r="G58" s="29">
        <v>60183</v>
      </c>
      <c r="H58" s="30"/>
      <c r="I58" s="29"/>
      <c r="J58" s="5">
        <f t="shared" si="4"/>
        <v>0</v>
      </c>
      <c r="K58" s="5">
        <f t="shared" si="5"/>
        <v>60183</v>
      </c>
      <c r="L58" s="32">
        <f t="shared" si="10"/>
        <v>0.54199335161573359</v>
      </c>
      <c r="M58" s="5">
        <f t="shared" si="2"/>
        <v>102187.63604432817</v>
      </c>
      <c r="N58" s="5">
        <f t="shared" si="3"/>
        <v>245250.32650638765</v>
      </c>
      <c r="O58" s="5">
        <f t="shared" si="6"/>
        <v>245250.32650638765</v>
      </c>
      <c r="P58" s="59">
        <f t="shared" si="7"/>
        <v>0.58894600491485194</v>
      </c>
      <c r="Q58" s="59">
        <f t="shared" si="8"/>
        <v>0.2453941687145216</v>
      </c>
      <c r="R58" s="59">
        <f t="shared" si="9"/>
        <v>0.2453941687145216</v>
      </c>
    </row>
    <row r="59" spans="1:18" x14ac:dyDescent="0.25">
      <c r="A59" s="1"/>
      <c r="B59" s="1">
        <v>12</v>
      </c>
      <c r="C59" s="29">
        <v>62389.035370740079</v>
      </c>
      <c r="D59" s="29"/>
      <c r="E59" s="30"/>
      <c r="F59" s="29">
        <v>49231</v>
      </c>
      <c r="G59" s="29">
        <v>49178</v>
      </c>
      <c r="H59" s="30"/>
      <c r="I59" s="29"/>
      <c r="J59" s="5">
        <f t="shared" si="4"/>
        <v>0</v>
      </c>
      <c r="K59" s="5">
        <f t="shared" si="5"/>
        <v>49178</v>
      </c>
      <c r="L59" s="32">
        <f t="shared" si="10"/>
        <v>0.54199335161573359</v>
      </c>
      <c r="M59" s="5">
        <f t="shared" si="2"/>
        <v>102187.63604432817</v>
      </c>
      <c r="N59" s="5">
        <f t="shared" si="3"/>
        <v>245250.32650638765</v>
      </c>
      <c r="O59" s="5">
        <f t="shared" si="6"/>
        <v>245250.32650638765</v>
      </c>
      <c r="P59" s="59">
        <f t="shared" si="7"/>
        <v>0.48125195868771226</v>
      </c>
      <c r="Q59" s="59">
        <f t="shared" si="8"/>
        <v>0.20052164945321344</v>
      </c>
      <c r="R59" s="59">
        <f t="shared" si="9"/>
        <v>0.20052164945321344</v>
      </c>
    </row>
    <row r="60" spans="1:18" x14ac:dyDescent="0.25">
      <c r="A60" s="1"/>
      <c r="B60" s="1">
        <v>13</v>
      </c>
      <c r="C60" s="29">
        <v>53251.779379667947</v>
      </c>
      <c r="D60" s="29"/>
      <c r="E60" s="30"/>
      <c r="F60" s="29">
        <v>61541</v>
      </c>
      <c r="G60" s="29">
        <v>61531</v>
      </c>
      <c r="H60" s="30"/>
      <c r="I60" s="29"/>
      <c r="J60" s="5">
        <f t="shared" si="4"/>
        <v>0</v>
      </c>
      <c r="K60" s="5">
        <f t="shared" si="5"/>
        <v>61531</v>
      </c>
      <c r="L60" s="32">
        <f t="shared" si="10"/>
        <v>0.54199335161573359</v>
      </c>
      <c r="M60" s="5">
        <f>($C$41*$L60*60*$M$45)*(5/4)</f>
        <v>127734.54505541021</v>
      </c>
      <c r="N60" s="5">
        <f>($C$41*$L60*60*$Q$45)*(5/4)</f>
        <v>306562.90813298454</v>
      </c>
      <c r="O60" s="5">
        <f>$C$41*$L60*60*$U$45*(5/4)</f>
        <v>306562.90813298454</v>
      </c>
      <c r="P60" s="59">
        <f t="shared" si="7"/>
        <v>0.48170993972936882</v>
      </c>
      <c r="Q60" s="59">
        <f t="shared" si="8"/>
        <v>0.20071247488723698</v>
      </c>
      <c r="R60" s="59">
        <f t="shared" si="9"/>
        <v>0.20071247488723698</v>
      </c>
    </row>
    <row r="61" spans="1:18" x14ac:dyDescent="0.25">
      <c r="A61" s="1">
        <f>$A$35</f>
        <v>2025</v>
      </c>
      <c r="B61" s="1">
        <v>1</v>
      </c>
      <c r="C61" s="30">
        <f>IF(ISBLANK(G48),C48*(1+$H$35),G48*(1+$H$35))</f>
        <v>54359.373349679307</v>
      </c>
      <c r="D61" s="30"/>
      <c r="E61" s="30"/>
      <c r="F61" s="30">
        <f>Prod25!F$125</f>
        <v>51262</v>
      </c>
      <c r="G61" s="30">
        <f>Sales25!F$120</f>
        <v>51262</v>
      </c>
      <c r="H61" s="30"/>
      <c r="I61" s="30"/>
      <c r="J61" s="5">
        <f>IF(G61&gt;0,G61,0)</f>
        <v>51262</v>
      </c>
      <c r="K61" s="5">
        <f t="shared" si="5"/>
        <v>51262</v>
      </c>
      <c r="L61" s="31">
        <f>'KDT Q1 25'!$J$166</f>
        <v>0.72682303851884678</v>
      </c>
      <c r="M61" s="5">
        <f t="shared" si="2"/>
        <v>137035.49666685725</v>
      </c>
      <c r="N61" s="5">
        <f t="shared" si="3"/>
        <v>328885.19200045738</v>
      </c>
      <c r="O61" s="5">
        <f t="shared" si="6"/>
        <v>328885.19200045738</v>
      </c>
      <c r="P61" s="59">
        <f t="shared" si="7"/>
        <v>0.37407825889536828</v>
      </c>
      <c r="Q61" s="59">
        <f t="shared" si="8"/>
        <v>0.15586594120640346</v>
      </c>
      <c r="R61" s="59">
        <f t="shared" si="9"/>
        <v>0.15586594120640346</v>
      </c>
    </row>
    <row r="62" spans="1:18" x14ac:dyDescent="0.25">
      <c r="A62" s="1"/>
      <c r="B62" s="1">
        <v>2</v>
      </c>
      <c r="C62" s="30">
        <f>IF(ISBLANK(G49),C49*(1+$H$35),G49*(1+$H$35))</f>
        <v>64831.333570972041</v>
      </c>
      <c r="D62" s="30"/>
      <c r="E62" s="30"/>
      <c r="F62" s="30">
        <f>Prod25!G$125</f>
        <v>59316</v>
      </c>
      <c r="G62" s="30">
        <f>Sales25!$G$120</f>
        <v>59216</v>
      </c>
      <c r="H62" s="30"/>
      <c r="I62" s="30"/>
      <c r="J62" s="5">
        <f t="shared" ref="J62:J73" si="11">IF(G62&gt;0,G62,0)</f>
        <v>59216</v>
      </c>
      <c r="K62" s="5">
        <f t="shared" si="5"/>
        <v>59216</v>
      </c>
      <c r="L62" s="32">
        <f t="shared" si="10"/>
        <v>0.72682303851884678</v>
      </c>
      <c r="M62" s="5">
        <f t="shared" si="2"/>
        <v>137035.49666685725</v>
      </c>
      <c r="N62" s="5">
        <f t="shared" si="3"/>
        <v>328885.19200045738</v>
      </c>
      <c r="O62" s="5">
        <f t="shared" si="6"/>
        <v>328885.19200045738</v>
      </c>
      <c r="P62" s="59">
        <f t="shared" si="7"/>
        <v>0.43212161403667682</v>
      </c>
      <c r="Q62" s="59">
        <f t="shared" si="8"/>
        <v>0.18005067251528201</v>
      </c>
      <c r="R62" s="59">
        <f t="shared" si="9"/>
        <v>0.18005067251528201</v>
      </c>
    </row>
    <row r="63" spans="1:18" x14ac:dyDescent="0.25">
      <c r="A63" s="1"/>
      <c r="B63" s="1">
        <v>3</v>
      </c>
      <c r="C63" s="30">
        <f t="shared" ref="C63:C72" si="12">IF(ISBLANK(G50),C50*(1+$H$35),G50*(1+$H$35))</f>
        <v>52856.070209044257</v>
      </c>
      <c r="D63" s="30"/>
      <c r="E63" s="30"/>
      <c r="F63" s="30">
        <f>Prod25!H$125</f>
        <v>63436</v>
      </c>
      <c r="G63" s="30">
        <f>Sales25!$H$120</f>
        <v>61866</v>
      </c>
      <c r="H63" s="30"/>
      <c r="I63" s="30"/>
      <c r="J63" s="5">
        <f t="shared" si="11"/>
        <v>61866</v>
      </c>
      <c r="K63" s="5">
        <f t="shared" si="5"/>
        <v>61866</v>
      </c>
      <c r="L63" s="32">
        <f t="shared" si="10"/>
        <v>0.72682303851884678</v>
      </c>
      <c r="M63" s="5">
        <f t="shared" si="2"/>
        <v>137035.49666685725</v>
      </c>
      <c r="N63" s="5">
        <f t="shared" si="3"/>
        <v>328885.19200045738</v>
      </c>
      <c r="O63" s="5">
        <f t="shared" si="6"/>
        <v>328885.19200045738</v>
      </c>
      <c r="P63" s="59">
        <f t="shared" si="7"/>
        <v>0.45145966924468128</v>
      </c>
      <c r="Q63" s="59">
        <f t="shared" si="8"/>
        <v>0.18810819551861721</v>
      </c>
      <c r="R63" s="59">
        <f t="shared" si="9"/>
        <v>0.18810819551861721</v>
      </c>
    </row>
    <row r="64" spans="1:18" x14ac:dyDescent="0.25">
      <c r="A64" s="1"/>
      <c r="B64" s="1">
        <v>4</v>
      </c>
      <c r="C64" s="30">
        <f t="shared" si="12"/>
        <v>96212.253696695931</v>
      </c>
      <c r="D64" s="30"/>
      <c r="E64" s="30"/>
      <c r="F64" s="30">
        <f>Prod25!I$125</f>
        <v>87884</v>
      </c>
      <c r="G64" s="30">
        <f>Sales25!$I$120</f>
        <v>87731</v>
      </c>
      <c r="H64" s="30"/>
      <c r="I64" s="30"/>
      <c r="J64" s="5">
        <f t="shared" si="11"/>
        <v>87731</v>
      </c>
      <c r="K64" s="5">
        <f t="shared" si="5"/>
        <v>87731</v>
      </c>
      <c r="L64" s="32">
        <f t="shared" si="10"/>
        <v>0.72682303851884678</v>
      </c>
      <c r="M64" s="5">
        <f t="shared" si="2"/>
        <v>137035.49666685725</v>
      </c>
      <c r="N64" s="5">
        <f t="shared" si="3"/>
        <v>328885.19200045738</v>
      </c>
      <c r="O64" s="5">
        <f t="shared" si="6"/>
        <v>328885.19200045738</v>
      </c>
      <c r="P64" s="59">
        <f t="shared" si="7"/>
        <v>0.64020638545412889</v>
      </c>
      <c r="Q64" s="59">
        <f t="shared" si="8"/>
        <v>0.26675266060588704</v>
      </c>
      <c r="R64" s="59">
        <f t="shared" si="9"/>
        <v>0.26675266060588704</v>
      </c>
    </row>
    <row r="65" spans="1:18" x14ac:dyDescent="0.25">
      <c r="A65" s="1"/>
      <c r="B65" s="1">
        <v>5</v>
      </c>
      <c r="C65" s="30">
        <f t="shared" si="12"/>
        <v>86861.588784498541</v>
      </c>
      <c r="D65" s="30"/>
      <c r="E65" s="30"/>
      <c r="F65" s="30"/>
      <c r="G65" s="30"/>
      <c r="H65" s="30"/>
      <c r="I65" s="30"/>
      <c r="J65" s="5">
        <f t="shared" si="11"/>
        <v>0</v>
      </c>
      <c r="K65" s="5">
        <f t="shared" si="5"/>
        <v>86861.588784498541</v>
      </c>
      <c r="L65" s="32">
        <f t="shared" si="10"/>
        <v>0.72682303851884678</v>
      </c>
      <c r="M65" s="5">
        <f t="shared" si="2"/>
        <v>137035.49666685725</v>
      </c>
      <c r="N65" s="5">
        <f t="shared" si="3"/>
        <v>328885.19200045738</v>
      </c>
      <c r="O65" s="5">
        <f t="shared" si="6"/>
        <v>328885.19200045738</v>
      </c>
      <c r="P65" s="59">
        <f t="shared" si="7"/>
        <v>0.63386196202627021</v>
      </c>
      <c r="Q65" s="59">
        <f t="shared" si="8"/>
        <v>0.26410915084427927</v>
      </c>
      <c r="R65" s="59">
        <f t="shared" si="9"/>
        <v>0.26410915084427927</v>
      </c>
    </row>
    <row r="66" spans="1:18" x14ac:dyDescent="0.25">
      <c r="A66" s="1"/>
      <c r="B66" s="1">
        <v>6</v>
      </c>
      <c r="C66" s="30">
        <f t="shared" si="12"/>
        <v>83541.190355892249</v>
      </c>
      <c r="D66" s="30"/>
      <c r="E66" s="30"/>
      <c r="F66" s="30"/>
      <c r="G66" s="30"/>
      <c r="H66" s="30"/>
      <c r="I66" s="30"/>
      <c r="J66" s="5">
        <f t="shared" si="11"/>
        <v>0</v>
      </c>
      <c r="K66" s="5">
        <f t="shared" si="5"/>
        <v>83541.190355892249</v>
      </c>
      <c r="L66" s="32">
        <f t="shared" si="10"/>
        <v>0.72682303851884678</v>
      </c>
      <c r="M66" s="5">
        <f t="shared" si="2"/>
        <v>137035.49666685725</v>
      </c>
      <c r="N66" s="5">
        <f t="shared" si="3"/>
        <v>328885.19200045738</v>
      </c>
      <c r="O66" s="5">
        <f t="shared" si="6"/>
        <v>328885.19200045738</v>
      </c>
      <c r="P66" s="59">
        <f t="shared" si="7"/>
        <v>0.60963175518666268</v>
      </c>
      <c r="Q66" s="59">
        <f t="shared" si="8"/>
        <v>0.25401323132777615</v>
      </c>
      <c r="R66" s="59">
        <f t="shared" si="9"/>
        <v>0.25401323132777615</v>
      </c>
    </row>
    <row r="67" spans="1:18" x14ac:dyDescent="0.25">
      <c r="A67" s="1"/>
      <c r="B67" s="1">
        <v>7</v>
      </c>
      <c r="C67" s="30">
        <f t="shared" si="12"/>
        <v>57229.548262542376</v>
      </c>
      <c r="D67" s="30"/>
      <c r="E67" s="30"/>
      <c r="F67" s="30"/>
      <c r="G67" s="30"/>
      <c r="H67" s="30"/>
      <c r="I67" s="30"/>
      <c r="J67" s="5">
        <f t="shared" si="11"/>
        <v>0</v>
      </c>
      <c r="K67" s="5">
        <f t="shared" si="5"/>
        <v>57229.548262542376</v>
      </c>
      <c r="L67" s="32">
        <f t="shared" si="10"/>
        <v>0.72682303851884678</v>
      </c>
      <c r="M67" s="5">
        <f t="shared" si="2"/>
        <v>137035.49666685725</v>
      </c>
      <c r="N67" s="5">
        <f t="shared" si="3"/>
        <v>328885.19200045738</v>
      </c>
      <c r="O67" s="5">
        <f t="shared" si="6"/>
        <v>328885.19200045738</v>
      </c>
      <c r="P67" s="59">
        <f t="shared" si="7"/>
        <v>0.4176257222000761</v>
      </c>
      <c r="Q67" s="59">
        <f t="shared" si="8"/>
        <v>0.17401071758336503</v>
      </c>
      <c r="R67" s="59">
        <f t="shared" si="9"/>
        <v>0.17401071758336503</v>
      </c>
    </row>
    <row r="68" spans="1:18" x14ac:dyDescent="0.25">
      <c r="A68" s="1"/>
      <c r="B68" s="1">
        <v>8</v>
      </c>
      <c r="C68" s="30">
        <f t="shared" si="12"/>
        <v>58092.476667716895</v>
      </c>
      <c r="D68" s="30"/>
      <c r="E68" s="30"/>
      <c r="F68" s="30"/>
      <c r="G68" s="30"/>
      <c r="H68" s="30"/>
      <c r="I68" s="30"/>
      <c r="J68" s="5">
        <f t="shared" si="11"/>
        <v>0</v>
      </c>
      <c r="K68" s="5">
        <f t="shared" si="5"/>
        <v>58092.476667716895</v>
      </c>
      <c r="L68" s="32">
        <f t="shared" si="10"/>
        <v>0.72682303851884678</v>
      </c>
      <c r="M68" s="5">
        <f t="shared" si="2"/>
        <v>137035.49666685725</v>
      </c>
      <c r="N68" s="5">
        <f t="shared" si="3"/>
        <v>328885.19200045738</v>
      </c>
      <c r="O68" s="5">
        <f t="shared" si="6"/>
        <v>328885.19200045738</v>
      </c>
      <c r="P68" s="59">
        <f t="shared" si="7"/>
        <v>0.42392283810189502</v>
      </c>
      <c r="Q68" s="59">
        <f t="shared" si="8"/>
        <v>0.1766345158757896</v>
      </c>
      <c r="R68" s="59">
        <f t="shared" si="9"/>
        <v>0.1766345158757896</v>
      </c>
    </row>
    <row r="69" spans="1:18" x14ac:dyDescent="0.25">
      <c r="A69" s="1"/>
      <c r="B69" s="1">
        <v>9</v>
      </c>
      <c r="C69" s="30">
        <f t="shared" si="12"/>
        <v>53254.2792655823</v>
      </c>
      <c r="D69" s="30"/>
      <c r="E69" s="30"/>
      <c r="F69" s="30"/>
      <c r="G69" s="30"/>
      <c r="H69" s="30"/>
      <c r="I69" s="30"/>
      <c r="J69" s="5">
        <f t="shared" si="11"/>
        <v>0</v>
      </c>
      <c r="K69" s="5">
        <f t="shared" si="5"/>
        <v>53254.2792655823</v>
      </c>
      <c r="L69" s="32">
        <f t="shared" si="10"/>
        <v>0.72682303851884678</v>
      </c>
      <c r="M69" s="5">
        <f t="shared" si="2"/>
        <v>137035.49666685725</v>
      </c>
      <c r="N69" s="5">
        <f t="shared" si="3"/>
        <v>328885.19200045738</v>
      </c>
      <c r="O69" s="5">
        <f t="shared" si="6"/>
        <v>328885.19200045738</v>
      </c>
      <c r="P69" s="59">
        <f t="shared" si="7"/>
        <v>0.38861667641521475</v>
      </c>
      <c r="Q69" s="59">
        <f t="shared" si="8"/>
        <v>0.16192361517300616</v>
      </c>
      <c r="R69" s="59">
        <f t="shared" si="9"/>
        <v>0.16192361517300616</v>
      </c>
    </row>
    <row r="70" spans="1:18" x14ac:dyDescent="0.25">
      <c r="A70" s="1"/>
      <c r="B70" s="1">
        <v>10</v>
      </c>
      <c r="C70" s="30">
        <f t="shared" si="12"/>
        <v>48150.040695053984</v>
      </c>
      <c r="D70" s="30"/>
      <c r="E70" s="30"/>
      <c r="F70" s="30"/>
      <c r="G70" s="30"/>
      <c r="H70" s="30"/>
      <c r="I70" s="30"/>
      <c r="J70" s="5">
        <f t="shared" si="11"/>
        <v>0</v>
      </c>
      <c r="K70" s="5">
        <f t="shared" si="5"/>
        <v>48150.040695053984</v>
      </c>
      <c r="L70" s="32">
        <f t="shared" si="10"/>
        <v>0.72682303851884678</v>
      </c>
      <c r="M70" s="5">
        <f t="shared" si="2"/>
        <v>137035.49666685725</v>
      </c>
      <c r="N70" s="5">
        <f t="shared" si="3"/>
        <v>328885.19200045738</v>
      </c>
      <c r="O70" s="5">
        <f t="shared" si="6"/>
        <v>328885.19200045738</v>
      </c>
      <c r="P70" s="59">
        <f t="shared" si="7"/>
        <v>0.35136911140702515</v>
      </c>
      <c r="Q70" s="59">
        <f t="shared" si="8"/>
        <v>0.14640379641959381</v>
      </c>
      <c r="R70" s="59">
        <f t="shared" si="9"/>
        <v>0.14640379641959381</v>
      </c>
    </row>
    <row r="71" spans="1:18" x14ac:dyDescent="0.25">
      <c r="A71" s="1"/>
      <c r="B71" s="1">
        <v>11</v>
      </c>
      <c r="C71" s="30">
        <f t="shared" si="12"/>
        <v>51317.8065302549</v>
      </c>
      <c r="D71" s="30"/>
      <c r="E71" s="30"/>
      <c r="F71" s="30"/>
      <c r="G71" s="30"/>
      <c r="H71" s="30"/>
      <c r="I71" s="30"/>
      <c r="J71" s="5">
        <f t="shared" si="11"/>
        <v>0</v>
      </c>
      <c r="K71" s="5">
        <f t="shared" si="5"/>
        <v>51317.8065302549</v>
      </c>
      <c r="L71" s="32">
        <f t="shared" si="10"/>
        <v>0.72682303851884678</v>
      </c>
      <c r="M71" s="5">
        <f t="shared" si="2"/>
        <v>137035.49666685725</v>
      </c>
      <c r="N71" s="5">
        <f t="shared" si="3"/>
        <v>328885.19200045738</v>
      </c>
      <c r="O71" s="5">
        <f t="shared" si="6"/>
        <v>328885.19200045738</v>
      </c>
      <c r="P71" s="59">
        <f t="shared" si="7"/>
        <v>0.37448550031538202</v>
      </c>
      <c r="Q71" s="59">
        <f t="shared" si="8"/>
        <v>0.15603562513140917</v>
      </c>
      <c r="R71" s="59">
        <f t="shared" si="9"/>
        <v>0.15603562513140917</v>
      </c>
    </row>
    <row r="72" spans="1:18" x14ac:dyDescent="0.25">
      <c r="A72" s="1"/>
      <c r="B72" s="1">
        <v>12</v>
      </c>
      <c r="C72" s="30">
        <f t="shared" si="12"/>
        <v>41933.8864720083</v>
      </c>
      <c r="D72" s="30"/>
      <c r="E72" s="30"/>
      <c r="F72" s="30"/>
      <c r="G72" s="30"/>
      <c r="H72" s="30"/>
      <c r="I72" s="30"/>
      <c r="J72" s="5">
        <f t="shared" si="11"/>
        <v>0</v>
      </c>
      <c r="K72" s="5">
        <f t="shared" si="5"/>
        <v>41933.8864720083</v>
      </c>
      <c r="L72" s="32">
        <f t="shared" si="10"/>
        <v>0.72682303851884678</v>
      </c>
      <c r="M72" s="5">
        <f t="shared" si="2"/>
        <v>137035.49666685725</v>
      </c>
      <c r="N72" s="5">
        <f t="shared" si="3"/>
        <v>328885.19200045738</v>
      </c>
      <c r="O72" s="5">
        <f t="shared" si="6"/>
        <v>328885.19200045738</v>
      </c>
      <c r="P72" s="59">
        <f t="shared" si="7"/>
        <v>0.30600747610637319</v>
      </c>
      <c r="Q72" s="59">
        <f t="shared" si="8"/>
        <v>0.12750311504432216</v>
      </c>
      <c r="R72" s="59">
        <f t="shared" si="9"/>
        <v>0.12750311504432216</v>
      </c>
    </row>
    <row r="73" spans="1:18" x14ac:dyDescent="0.25">
      <c r="A73" s="1"/>
      <c r="B73" s="1">
        <v>13</v>
      </c>
      <c r="C73" s="30">
        <f>IF(ISBLANK(G60),C60*(1+$H$35)*(4/5),G60*(1+$H$35)*(4/5))</f>
        <v>41973.792647267364</v>
      </c>
      <c r="D73" s="30"/>
      <c r="E73" s="30"/>
      <c r="F73" s="30"/>
      <c r="G73" s="30"/>
      <c r="H73" s="30"/>
      <c r="I73" s="30"/>
      <c r="J73" s="5">
        <f t="shared" si="11"/>
        <v>0</v>
      </c>
      <c r="K73" s="5">
        <f t="shared" si="5"/>
        <v>41973.792647267364</v>
      </c>
      <c r="L73" s="32">
        <f t="shared" si="10"/>
        <v>0.72682303851884678</v>
      </c>
      <c r="M73" s="5">
        <f t="shared" si="2"/>
        <v>137035.49666685725</v>
      </c>
      <c r="N73" s="5">
        <f t="shared" si="3"/>
        <v>328885.19200045738</v>
      </c>
      <c r="O73" s="5">
        <f t="shared" si="6"/>
        <v>328885.19200045738</v>
      </c>
      <c r="P73" s="59">
        <f t="shared" si="7"/>
        <v>0.30629868660459963</v>
      </c>
      <c r="Q73" s="59">
        <f t="shared" si="8"/>
        <v>0.12762445275191653</v>
      </c>
      <c r="R73" s="59">
        <f t="shared" si="9"/>
        <v>0.12762445275191653</v>
      </c>
    </row>
    <row r="74" spans="1:18" x14ac:dyDescent="0.25">
      <c r="A74" s="1">
        <f>$A$36</f>
        <v>2026</v>
      </c>
      <c r="B74" s="1">
        <v>1</v>
      </c>
      <c r="C74" s="30">
        <f t="shared" ref="C74:C86" si="13">IF(ISBLANK(G61),C61*(1+$H$36),G61*(1+$H$36))</f>
        <v>51262</v>
      </c>
      <c r="D74" s="30"/>
      <c r="E74" s="30"/>
      <c r="F74" s="30"/>
      <c r="G74" s="30"/>
      <c r="H74" s="30"/>
      <c r="I74" s="30"/>
      <c r="J74" s="5"/>
      <c r="K74" s="5">
        <f t="shared" si="5"/>
        <v>51262</v>
      </c>
      <c r="L74" s="32">
        <f t="shared" si="10"/>
        <v>0.72682303851884678</v>
      </c>
      <c r="M74" s="5">
        <f t="shared" si="2"/>
        <v>137035.49666685725</v>
      </c>
      <c r="N74" s="5">
        <f t="shared" si="3"/>
        <v>328885.19200045738</v>
      </c>
      <c r="O74" s="5">
        <f t="shared" si="6"/>
        <v>328885.19200045738</v>
      </c>
      <c r="P74" s="59">
        <f t="shared" si="7"/>
        <v>0.37407825889536828</v>
      </c>
      <c r="Q74" s="59">
        <f t="shared" si="8"/>
        <v>0.15586594120640346</v>
      </c>
      <c r="R74" s="59">
        <f t="shared" si="9"/>
        <v>0.15586594120640346</v>
      </c>
    </row>
    <row r="75" spans="1:18" x14ac:dyDescent="0.25">
      <c r="A75" s="1"/>
      <c r="B75" s="1">
        <v>2</v>
      </c>
      <c r="C75" s="30">
        <f t="shared" si="13"/>
        <v>59216</v>
      </c>
      <c r="D75" s="30"/>
      <c r="E75" s="30"/>
      <c r="F75" s="30"/>
      <c r="G75" s="30"/>
      <c r="H75" s="30"/>
      <c r="I75" s="30"/>
      <c r="J75" s="5"/>
      <c r="K75" s="5">
        <f t="shared" si="5"/>
        <v>59216</v>
      </c>
      <c r="L75" s="32">
        <f t="shared" si="10"/>
        <v>0.72682303851884678</v>
      </c>
      <c r="M75" s="5">
        <f t="shared" si="2"/>
        <v>137035.49666685725</v>
      </c>
      <c r="N75" s="5">
        <f t="shared" si="3"/>
        <v>328885.19200045738</v>
      </c>
      <c r="O75" s="5">
        <f t="shared" si="6"/>
        <v>328885.19200045738</v>
      </c>
      <c r="P75" s="59">
        <f t="shared" si="7"/>
        <v>0.43212161403667682</v>
      </c>
      <c r="Q75" s="59">
        <f t="shared" si="8"/>
        <v>0.18005067251528201</v>
      </c>
      <c r="R75" s="59">
        <f t="shared" si="9"/>
        <v>0.18005067251528201</v>
      </c>
    </row>
    <row r="76" spans="1:18" x14ac:dyDescent="0.25">
      <c r="A76" s="1"/>
      <c r="B76" s="1">
        <v>3</v>
      </c>
      <c r="C76" s="30">
        <f t="shared" si="13"/>
        <v>61866</v>
      </c>
      <c r="D76" s="30"/>
      <c r="E76" s="30"/>
      <c r="F76" s="30"/>
      <c r="G76" s="30"/>
      <c r="H76" s="30"/>
      <c r="I76" s="30"/>
      <c r="J76" s="5"/>
      <c r="K76" s="5">
        <f t="shared" si="5"/>
        <v>61866</v>
      </c>
      <c r="L76" s="32">
        <f t="shared" si="10"/>
        <v>0.72682303851884678</v>
      </c>
      <c r="M76" s="5">
        <f t="shared" si="2"/>
        <v>137035.49666685725</v>
      </c>
      <c r="N76" s="5">
        <f t="shared" si="3"/>
        <v>328885.19200045738</v>
      </c>
      <c r="O76" s="5">
        <f t="shared" si="6"/>
        <v>328885.19200045738</v>
      </c>
      <c r="P76" s="59">
        <f t="shared" si="7"/>
        <v>0.45145966924468128</v>
      </c>
      <c r="Q76" s="59">
        <f t="shared" si="8"/>
        <v>0.18810819551861721</v>
      </c>
      <c r="R76" s="59">
        <f t="shared" si="9"/>
        <v>0.18810819551861721</v>
      </c>
    </row>
    <row r="77" spans="1:18" x14ac:dyDescent="0.25">
      <c r="A77" s="1"/>
      <c r="B77" s="1">
        <v>4</v>
      </c>
      <c r="C77" s="30">
        <f t="shared" si="13"/>
        <v>87731</v>
      </c>
      <c r="D77" s="30"/>
      <c r="E77" s="30"/>
      <c r="F77" s="30"/>
      <c r="G77" s="30"/>
      <c r="H77" s="30"/>
      <c r="I77" s="30"/>
      <c r="J77" s="5"/>
      <c r="K77" s="5">
        <f t="shared" si="5"/>
        <v>87731</v>
      </c>
      <c r="L77" s="32">
        <f t="shared" si="10"/>
        <v>0.72682303851884678</v>
      </c>
      <c r="M77" s="5">
        <f t="shared" si="2"/>
        <v>137035.49666685725</v>
      </c>
      <c r="N77" s="5">
        <f t="shared" si="3"/>
        <v>328885.19200045738</v>
      </c>
      <c r="O77" s="5">
        <f t="shared" si="6"/>
        <v>328885.19200045738</v>
      </c>
      <c r="P77" s="59">
        <f t="shared" si="7"/>
        <v>0.64020638545412889</v>
      </c>
      <c r="Q77" s="59">
        <f t="shared" si="8"/>
        <v>0.26675266060588704</v>
      </c>
      <c r="R77" s="59">
        <f t="shared" si="9"/>
        <v>0.26675266060588704</v>
      </c>
    </row>
    <row r="78" spans="1:18" x14ac:dyDescent="0.25">
      <c r="A78" s="1"/>
      <c r="B78" s="1">
        <v>5</v>
      </c>
      <c r="C78" s="30">
        <f t="shared" si="13"/>
        <v>86861.588784498541</v>
      </c>
      <c r="D78" s="30"/>
      <c r="E78" s="30"/>
      <c r="F78" s="30"/>
      <c r="G78" s="30"/>
      <c r="H78" s="30"/>
      <c r="I78" s="30"/>
      <c r="J78" s="5"/>
      <c r="K78" s="5">
        <f t="shared" si="5"/>
        <v>86861.588784498541</v>
      </c>
      <c r="L78" s="32">
        <f t="shared" si="10"/>
        <v>0.72682303851884678</v>
      </c>
      <c r="M78" s="5">
        <f t="shared" si="2"/>
        <v>137035.49666685725</v>
      </c>
      <c r="N78" s="5">
        <f t="shared" si="3"/>
        <v>328885.19200045738</v>
      </c>
      <c r="O78" s="5">
        <f t="shared" si="6"/>
        <v>328885.19200045738</v>
      </c>
      <c r="P78" s="59">
        <f t="shared" si="7"/>
        <v>0.63386196202627021</v>
      </c>
      <c r="Q78" s="59">
        <f t="shared" si="8"/>
        <v>0.26410915084427927</v>
      </c>
      <c r="R78" s="59">
        <f t="shared" si="9"/>
        <v>0.26410915084427927</v>
      </c>
    </row>
    <row r="79" spans="1:18" x14ac:dyDescent="0.25">
      <c r="A79" s="1"/>
      <c r="B79" s="1">
        <v>6</v>
      </c>
      <c r="C79" s="30">
        <f t="shared" si="13"/>
        <v>83541.190355892249</v>
      </c>
      <c r="D79" s="30"/>
      <c r="E79" s="30"/>
      <c r="F79" s="30"/>
      <c r="G79" s="30"/>
      <c r="H79" s="30"/>
      <c r="I79" s="30"/>
      <c r="J79" s="5"/>
      <c r="K79" s="5">
        <f t="shared" si="5"/>
        <v>83541.190355892249</v>
      </c>
      <c r="L79" s="32">
        <f t="shared" si="10"/>
        <v>0.72682303851884678</v>
      </c>
      <c r="M79" s="5">
        <f t="shared" si="2"/>
        <v>137035.49666685725</v>
      </c>
      <c r="N79" s="5">
        <f t="shared" si="3"/>
        <v>328885.19200045738</v>
      </c>
      <c r="O79" s="5">
        <f t="shared" si="6"/>
        <v>328885.19200045738</v>
      </c>
      <c r="P79" s="59">
        <f t="shared" si="7"/>
        <v>0.60963175518666268</v>
      </c>
      <c r="Q79" s="59">
        <f t="shared" si="8"/>
        <v>0.25401323132777615</v>
      </c>
      <c r="R79" s="59">
        <f t="shared" si="9"/>
        <v>0.25401323132777615</v>
      </c>
    </row>
    <row r="80" spans="1:18" x14ac:dyDescent="0.25">
      <c r="A80" s="1"/>
      <c r="B80" s="1">
        <v>7</v>
      </c>
      <c r="C80" s="30">
        <f t="shared" si="13"/>
        <v>57229.548262542376</v>
      </c>
      <c r="D80" s="30"/>
      <c r="E80" s="30"/>
      <c r="F80" s="30"/>
      <c r="G80" s="30"/>
      <c r="H80" s="30"/>
      <c r="I80" s="30"/>
      <c r="J80" s="5"/>
      <c r="K80" s="5">
        <f t="shared" si="5"/>
        <v>57229.548262542376</v>
      </c>
      <c r="L80" s="32">
        <f t="shared" si="10"/>
        <v>0.72682303851884678</v>
      </c>
      <c r="M80" s="5">
        <f t="shared" si="2"/>
        <v>137035.49666685725</v>
      </c>
      <c r="N80" s="5">
        <f t="shared" si="3"/>
        <v>328885.19200045738</v>
      </c>
      <c r="O80" s="5">
        <f t="shared" si="6"/>
        <v>328885.19200045738</v>
      </c>
      <c r="P80" s="59">
        <f t="shared" si="7"/>
        <v>0.4176257222000761</v>
      </c>
      <c r="Q80" s="59">
        <f t="shared" si="8"/>
        <v>0.17401071758336503</v>
      </c>
      <c r="R80" s="59">
        <f t="shared" si="9"/>
        <v>0.17401071758336503</v>
      </c>
    </row>
    <row r="81" spans="1:18" x14ac:dyDescent="0.25">
      <c r="A81" s="1"/>
      <c r="B81" s="1">
        <v>8</v>
      </c>
      <c r="C81" s="30">
        <f t="shared" si="13"/>
        <v>58092.476667716895</v>
      </c>
      <c r="D81" s="30"/>
      <c r="E81" s="30"/>
      <c r="F81" s="30"/>
      <c r="G81" s="30"/>
      <c r="H81" s="30"/>
      <c r="I81" s="30"/>
      <c r="J81" s="5"/>
      <c r="K81" s="5">
        <f t="shared" si="5"/>
        <v>58092.476667716895</v>
      </c>
      <c r="L81" s="32">
        <f t="shared" si="10"/>
        <v>0.72682303851884678</v>
      </c>
      <c r="M81" s="5">
        <f t="shared" si="2"/>
        <v>137035.49666685725</v>
      </c>
      <c r="N81" s="5">
        <f t="shared" si="3"/>
        <v>328885.19200045738</v>
      </c>
      <c r="O81" s="5">
        <f t="shared" si="6"/>
        <v>328885.19200045738</v>
      </c>
      <c r="P81" s="59">
        <f t="shared" si="7"/>
        <v>0.42392283810189502</v>
      </c>
      <c r="Q81" s="59">
        <f t="shared" si="8"/>
        <v>0.1766345158757896</v>
      </c>
      <c r="R81" s="59">
        <f t="shared" si="9"/>
        <v>0.1766345158757896</v>
      </c>
    </row>
    <row r="82" spans="1:18" x14ac:dyDescent="0.25">
      <c r="A82" s="1"/>
      <c r="B82" s="1">
        <v>9</v>
      </c>
      <c r="C82" s="30">
        <f t="shared" si="13"/>
        <v>53254.2792655823</v>
      </c>
      <c r="D82" s="30"/>
      <c r="E82" s="30"/>
      <c r="F82" s="30"/>
      <c r="G82" s="30"/>
      <c r="H82" s="30"/>
      <c r="I82" s="30"/>
      <c r="J82" s="5"/>
      <c r="K82" s="5">
        <f t="shared" si="5"/>
        <v>53254.2792655823</v>
      </c>
      <c r="L82" s="32">
        <f t="shared" si="10"/>
        <v>0.72682303851884678</v>
      </c>
      <c r="M82" s="5">
        <f t="shared" si="2"/>
        <v>137035.49666685725</v>
      </c>
      <c r="N82" s="5">
        <f t="shared" si="3"/>
        <v>328885.19200045738</v>
      </c>
      <c r="O82" s="5">
        <f t="shared" si="6"/>
        <v>328885.19200045738</v>
      </c>
      <c r="P82" s="59">
        <f t="shared" si="7"/>
        <v>0.38861667641521475</v>
      </c>
      <c r="Q82" s="59">
        <f t="shared" si="8"/>
        <v>0.16192361517300616</v>
      </c>
      <c r="R82" s="59">
        <f t="shared" si="9"/>
        <v>0.16192361517300616</v>
      </c>
    </row>
    <row r="83" spans="1:18" x14ac:dyDescent="0.25">
      <c r="A83" s="1"/>
      <c r="B83" s="1">
        <v>10</v>
      </c>
      <c r="C83" s="30">
        <f t="shared" si="13"/>
        <v>48150.040695053984</v>
      </c>
      <c r="D83" s="30"/>
      <c r="E83" s="30"/>
      <c r="F83" s="30"/>
      <c r="G83" s="30"/>
      <c r="H83" s="30"/>
      <c r="I83" s="30"/>
      <c r="J83" s="5"/>
      <c r="K83" s="5">
        <f t="shared" si="5"/>
        <v>48150.040695053984</v>
      </c>
      <c r="L83" s="32">
        <f t="shared" si="10"/>
        <v>0.72682303851884678</v>
      </c>
      <c r="M83" s="5">
        <f t="shared" si="2"/>
        <v>137035.49666685725</v>
      </c>
      <c r="N83" s="5">
        <f t="shared" si="3"/>
        <v>328885.19200045738</v>
      </c>
      <c r="O83" s="5">
        <f t="shared" si="6"/>
        <v>328885.19200045738</v>
      </c>
      <c r="P83" s="59">
        <f t="shared" si="7"/>
        <v>0.35136911140702515</v>
      </c>
      <c r="Q83" s="59">
        <f t="shared" si="8"/>
        <v>0.14640379641959381</v>
      </c>
      <c r="R83" s="59">
        <f t="shared" si="9"/>
        <v>0.14640379641959381</v>
      </c>
    </row>
    <row r="84" spans="1:18" x14ac:dyDescent="0.25">
      <c r="A84" s="1"/>
      <c r="B84" s="1">
        <v>11</v>
      </c>
      <c r="C84" s="30">
        <f t="shared" si="13"/>
        <v>51317.8065302549</v>
      </c>
      <c r="D84" s="30"/>
      <c r="E84" s="30"/>
      <c r="F84" s="30"/>
      <c r="G84" s="30"/>
      <c r="H84" s="30"/>
      <c r="I84" s="30"/>
      <c r="J84" s="5"/>
      <c r="K84" s="5">
        <f t="shared" si="5"/>
        <v>51317.8065302549</v>
      </c>
      <c r="L84" s="32">
        <f t="shared" si="10"/>
        <v>0.72682303851884678</v>
      </c>
      <c r="M84" s="5">
        <f t="shared" si="2"/>
        <v>137035.49666685725</v>
      </c>
      <c r="N84" s="5">
        <f t="shared" si="3"/>
        <v>328885.19200045738</v>
      </c>
      <c r="O84" s="5">
        <f t="shared" si="6"/>
        <v>328885.19200045738</v>
      </c>
      <c r="P84" s="59">
        <f t="shared" si="7"/>
        <v>0.37448550031538202</v>
      </c>
      <c r="Q84" s="59">
        <f t="shared" si="8"/>
        <v>0.15603562513140917</v>
      </c>
      <c r="R84" s="59">
        <f t="shared" si="9"/>
        <v>0.15603562513140917</v>
      </c>
    </row>
    <row r="85" spans="1:18" x14ac:dyDescent="0.25">
      <c r="A85" s="1"/>
      <c r="B85" s="1">
        <v>12</v>
      </c>
      <c r="C85" s="30">
        <f t="shared" si="13"/>
        <v>41933.8864720083</v>
      </c>
      <c r="D85" s="30"/>
      <c r="E85" s="30"/>
      <c r="F85" s="30"/>
      <c r="G85" s="30"/>
      <c r="H85" s="30"/>
      <c r="I85" s="30"/>
      <c r="J85" s="5"/>
      <c r="K85" s="5">
        <f t="shared" si="5"/>
        <v>41933.8864720083</v>
      </c>
      <c r="L85" s="32">
        <f t="shared" si="10"/>
        <v>0.72682303851884678</v>
      </c>
      <c r="M85" s="5">
        <f t="shared" si="2"/>
        <v>137035.49666685725</v>
      </c>
      <c r="N85" s="5">
        <f t="shared" si="3"/>
        <v>328885.19200045738</v>
      </c>
      <c r="O85" s="5">
        <f t="shared" si="6"/>
        <v>328885.19200045738</v>
      </c>
      <c r="P85" s="59">
        <f t="shared" si="7"/>
        <v>0.30600747610637319</v>
      </c>
      <c r="Q85" s="59">
        <f t="shared" si="8"/>
        <v>0.12750311504432216</v>
      </c>
      <c r="R85" s="59">
        <f t="shared" si="9"/>
        <v>0.12750311504432216</v>
      </c>
    </row>
    <row r="86" spans="1:18" x14ac:dyDescent="0.25">
      <c r="A86" s="1"/>
      <c r="B86" s="1">
        <v>13</v>
      </c>
      <c r="C86" s="30">
        <f t="shared" si="13"/>
        <v>41973.792647267364</v>
      </c>
      <c r="D86" s="30"/>
      <c r="E86" s="30"/>
      <c r="F86" s="30"/>
      <c r="G86" s="30"/>
      <c r="H86" s="30"/>
      <c r="I86" s="30"/>
      <c r="J86" s="5"/>
      <c r="K86" s="5">
        <f t="shared" si="5"/>
        <v>41973.792647267364</v>
      </c>
      <c r="L86" s="32">
        <f t="shared" si="10"/>
        <v>0.72682303851884678</v>
      </c>
      <c r="M86" s="5">
        <f t="shared" si="2"/>
        <v>137035.49666685725</v>
      </c>
      <c r="N86" s="5">
        <f t="shared" si="3"/>
        <v>328885.19200045738</v>
      </c>
      <c r="O86" s="5">
        <f t="shared" si="6"/>
        <v>328885.19200045738</v>
      </c>
      <c r="P86" s="59">
        <f t="shared" si="7"/>
        <v>0.30629868660459963</v>
      </c>
      <c r="Q86" s="59">
        <f t="shared" si="8"/>
        <v>0.12762445275191653</v>
      </c>
      <c r="R86" s="59">
        <f t="shared" si="9"/>
        <v>0.12762445275191653</v>
      </c>
    </row>
    <row r="87" spans="1:18" x14ac:dyDescent="0.25">
      <c r="A87" s="1">
        <f>$A$37</f>
        <v>2027</v>
      </c>
      <c r="B87" s="1">
        <v>1</v>
      </c>
      <c r="C87" s="30">
        <f t="shared" ref="C87:C99" si="14">IF(ISBLANK(G74),C74*(1+$H$37),G74*(1+$H$37))</f>
        <v>51262</v>
      </c>
      <c r="D87" s="30"/>
      <c r="E87" s="30"/>
      <c r="F87" s="30"/>
      <c r="G87" s="30"/>
      <c r="H87" s="30"/>
      <c r="I87" s="30"/>
      <c r="J87" s="5"/>
      <c r="K87" s="5">
        <f t="shared" si="5"/>
        <v>51262</v>
      </c>
      <c r="L87" s="32">
        <f t="shared" si="10"/>
        <v>0.72682303851884678</v>
      </c>
      <c r="M87" s="5">
        <f t="shared" si="2"/>
        <v>137035.49666685725</v>
      </c>
      <c r="N87" s="5">
        <f t="shared" si="3"/>
        <v>328885.19200045738</v>
      </c>
      <c r="O87" s="5">
        <f t="shared" si="6"/>
        <v>328885.19200045738</v>
      </c>
      <c r="P87" s="59">
        <f t="shared" si="7"/>
        <v>0.37407825889536828</v>
      </c>
      <c r="Q87" s="59">
        <f t="shared" si="8"/>
        <v>0.15586594120640346</v>
      </c>
      <c r="R87" s="59">
        <f t="shared" si="9"/>
        <v>0.15586594120640346</v>
      </c>
    </row>
    <row r="88" spans="1:18" x14ac:dyDescent="0.25">
      <c r="A88" s="1"/>
      <c r="B88" s="1">
        <v>2</v>
      </c>
      <c r="C88" s="30">
        <f t="shared" si="14"/>
        <v>59216</v>
      </c>
      <c r="D88" s="30"/>
      <c r="E88" s="30"/>
      <c r="F88" s="30"/>
      <c r="G88" s="30"/>
      <c r="H88" s="30"/>
      <c r="I88" s="30"/>
      <c r="J88" s="5"/>
      <c r="K88" s="5">
        <f t="shared" si="5"/>
        <v>59216</v>
      </c>
      <c r="L88" s="32">
        <f t="shared" si="10"/>
        <v>0.72682303851884678</v>
      </c>
      <c r="M88" s="5">
        <f t="shared" si="2"/>
        <v>137035.49666685725</v>
      </c>
      <c r="N88" s="5">
        <f t="shared" si="3"/>
        <v>328885.19200045738</v>
      </c>
      <c r="O88" s="5">
        <f t="shared" si="6"/>
        <v>328885.19200045738</v>
      </c>
      <c r="P88" s="59">
        <f t="shared" si="7"/>
        <v>0.43212161403667682</v>
      </c>
      <c r="Q88" s="59">
        <f t="shared" si="8"/>
        <v>0.18005067251528201</v>
      </c>
      <c r="R88" s="59">
        <f t="shared" si="9"/>
        <v>0.18005067251528201</v>
      </c>
    </row>
    <row r="89" spans="1:18" x14ac:dyDescent="0.25">
      <c r="A89" s="1"/>
      <c r="B89" s="1">
        <v>3</v>
      </c>
      <c r="C89" s="30">
        <f t="shared" si="14"/>
        <v>61866</v>
      </c>
      <c r="D89" s="30"/>
      <c r="E89" s="30"/>
      <c r="F89" s="30"/>
      <c r="G89" s="30"/>
      <c r="H89" s="30"/>
      <c r="I89" s="30"/>
      <c r="J89" s="5"/>
      <c r="K89" s="5">
        <f t="shared" si="5"/>
        <v>61866</v>
      </c>
      <c r="L89" s="32">
        <f t="shared" si="10"/>
        <v>0.72682303851884678</v>
      </c>
      <c r="M89" s="5">
        <f t="shared" si="2"/>
        <v>137035.49666685725</v>
      </c>
      <c r="N89" s="5">
        <f t="shared" si="3"/>
        <v>328885.19200045738</v>
      </c>
      <c r="O89" s="5">
        <f t="shared" si="6"/>
        <v>328885.19200045738</v>
      </c>
      <c r="P89" s="59">
        <f t="shared" si="7"/>
        <v>0.45145966924468128</v>
      </c>
      <c r="Q89" s="59">
        <f t="shared" si="8"/>
        <v>0.18810819551861721</v>
      </c>
      <c r="R89" s="59">
        <f t="shared" si="9"/>
        <v>0.18810819551861721</v>
      </c>
    </row>
    <row r="90" spans="1:18" x14ac:dyDescent="0.25">
      <c r="A90" s="1"/>
      <c r="B90" s="1">
        <v>4</v>
      </c>
      <c r="C90" s="30">
        <f t="shared" si="14"/>
        <v>87731</v>
      </c>
      <c r="D90" s="30"/>
      <c r="E90" s="30"/>
      <c r="F90" s="30"/>
      <c r="G90" s="30"/>
      <c r="H90" s="30"/>
      <c r="I90" s="30"/>
      <c r="J90" s="5"/>
      <c r="K90" s="5">
        <f t="shared" si="5"/>
        <v>87731</v>
      </c>
      <c r="L90" s="32">
        <f t="shared" si="10"/>
        <v>0.72682303851884678</v>
      </c>
      <c r="M90" s="5">
        <f t="shared" si="2"/>
        <v>137035.49666685725</v>
      </c>
      <c r="N90" s="5">
        <f t="shared" si="3"/>
        <v>328885.19200045738</v>
      </c>
      <c r="O90" s="5">
        <f t="shared" si="6"/>
        <v>328885.19200045738</v>
      </c>
      <c r="P90" s="59">
        <f t="shared" si="7"/>
        <v>0.64020638545412889</v>
      </c>
      <c r="Q90" s="59">
        <f t="shared" si="8"/>
        <v>0.26675266060588704</v>
      </c>
      <c r="R90" s="59">
        <f t="shared" si="9"/>
        <v>0.26675266060588704</v>
      </c>
    </row>
    <row r="91" spans="1:18" x14ac:dyDescent="0.25">
      <c r="A91" s="1"/>
      <c r="B91" s="1">
        <v>5</v>
      </c>
      <c r="C91" s="30">
        <f t="shared" si="14"/>
        <v>86861.588784498541</v>
      </c>
      <c r="D91" s="30"/>
      <c r="E91" s="30"/>
      <c r="F91" s="30"/>
      <c r="G91" s="30"/>
      <c r="H91" s="30"/>
      <c r="I91" s="30"/>
      <c r="J91" s="5"/>
      <c r="K91" s="5">
        <f t="shared" si="5"/>
        <v>86861.588784498541</v>
      </c>
      <c r="L91" s="32">
        <f t="shared" si="10"/>
        <v>0.72682303851884678</v>
      </c>
      <c r="M91" s="5">
        <f t="shared" si="2"/>
        <v>137035.49666685725</v>
      </c>
      <c r="N91" s="5">
        <f t="shared" si="3"/>
        <v>328885.19200045738</v>
      </c>
      <c r="O91" s="5">
        <f t="shared" si="6"/>
        <v>328885.19200045738</v>
      </c>
      <c r="P91" s="59">
        <f t="shared" si="7"/>
        <v>0.63386196202627021</v>
      </c>
      <c r="Q91" s="59">
        <f t="shared" si="8"/>
        <v>0.26410915084427927</v>
      </c>
      <c r="R91" s="59">
        <f t="shared" si="9"/>
        <v>0.26410915084427927</v>
      </c>
    </row>
    <row r="92" spans="1:18" x14ac:dyDescent="0.25">
      <c r="A92" s="1"/>
      <c r="B92" s="1">
        <v>6</v>
      </c>
      <c r="C92" s="30">
        <f t="shared" si="14"/>
        <v>83541.190355892249</v>
      </c>
      <c r="D92" s="30"/>
      <c r="E92" s="30"/>
      <c r="F92" s="30"/>
      <c r="G92" s="30"/>
      <c r="H92" s="30"/>
      <c r="I92" s="30"/>
      <c r="J92" s="5"/>
      <c r="K92" s="5">
        <f t="shared" si="5"/>
        <v>83541.190355892249</v>
      </c>
      <c r="L92" s="32">
        <f t="shared" si="10"/>
        <v>0.72682303851884678</v>
      </c>
      <c r="M92" s="5">
        <f t="shared" si="2"/>
        <v>137035.49666685725</v>
      </c>
      <c r="N92" s="5">
        <f t="shared" si="3"/>
        <v>328885.19200045738</v>
      </c>
      <c r="O92" s="5">
        <f t="shared" si="6"/>
        <v>328885.19200045738</v>
      </c>
      <c r="P92" s="59">
        <f t="shared" si="7"/>
        <v>0.60963175518666268</v>
      </c>
      <c r="Q92" s="59">
        <f t="shared" si="8"/>
        <v>0.25401323132777615</v>
      </c>
      <c r="R92" s="59">
        <f t="shared" si="9"/>
        <v>0.25401323132777615</v>
      </c>
    </row>
    <row r="93" spans="1:18" x14ac:dyDescent="0.25">
      <c r="A93" s="1"/>
      <c r="B93" s="1">
        <v>7</v>
      </c>
      <c r="C93" s="30">
        <f t="shared" si="14"/>
        <v>57229.548262542376</v>
      </c>
      <c r="D93" s="30"/>
      <c r="E93" s="30"/>
      <c r="F93" s="30"/>
      <c r="G93" s="30"/>
      <c r="H93" s="30"/>
      <c r="I93" s="30"/>
      <c r="J93" s="5"/>
      <c r="K93" s="5">
        <f t="shared" si="5"/>
        <v>57229.548262542376</v>
      </c>
      <c r="L93" s="32">
        <f t="shared" si="10"/>
        <v>0.72682303851884678</v>
      </c>
      <c r="M93" s="5">
        <f t="shared" si="2"/>
        <v>137035.49666685725</v>
      </c>
      <c r="N93" s="5">
        <f t="shared" si="3"/>
        <v>328885.19200045738</v>
      </c>
      <c r="O93" s="5">
        <f t="shared" si="6"/>
        <v>328885.19200045738</v>
      </c>
      <c r="P93" s="59">
        <f t="shared" si="7"/>
        <v>0.4176257222000761</v>
      </c>
      <c r="Q93" s="59">
        <f t="shared" si="8"/>
        <v>0.17401071758336503</v>
      </c>
      <c r="R93" s="59">
        <f t="shared" si="9"/>
        <v>0.17401071758336503</v>
      </c>
    </row>
    <row r="94" spans="1:18" x14ac:dyDescent="0.25">
      <c r="A94" s="1"/>
      <c r="B94" s="1">
        <v>8</v>
      </c>
      <c r="C94" s="30">
        <f t="shared" si="14"/>
        <v>58092.476667716895</v>
      </c>
      <c r="D94" s="30"/>
      <c r="E94" s="30"/>
      <c r="F94" s="30"/>
      <c r="G94" s="30"/>
      <c r="H94" s="30"/>
      <c r="I94" s="30"/>
      <c r="J94" s="5"/>
      <c r="K94" s="5">
        <f t="shared" si="5"/>
        <v>58092.476667716895</v>
      </c>
      <c r="L94" s="32">
        <f t="shared" si="10"/>
        <v>0.72682303851884678</v>
      </c>
      <c r="M94" s="5">
        <f t="shared" si="2"/>
        <v>137035.49666685725</v>
      </c>
      <c r="N94" s="5">
        <f t="shared" si="3"/>
        <v>328885.19200045738</v>
      </c>
      <c r="O94" s="5">
        <f t="shared" si="6"/>
        <v>328885.19200045738</v>
      </c>
      <c r="P94" s="59">
        <f t="shared" si="7"/>
        <v>0.42392283810189502</v>
      </c>
      <c r="Q94" s="59">
        <f t="shared" si="8"/>
        <v>0.1766345158757896</v>
      </c>
      <c r="R94" s="59">
        <f t="shared" si="9"/>
        <v>0.1766345158757896</v>
      </c>
    </row>
    <row r="95" spans="1:18" x14ac:dyDescent="0.25">
      <c r="A95" s="1"/>
      <c r="B95" s="1">
        <v>9</v>
      </c>
      <c r="C95" s="30">
        <f t="shared" si="14"/>
        <v>53254.2792655823</v>
      </c>
      <c r="D95" s="30"/>
      <c r="E95" s="30"/>
      <c r="F95" s="30"/>
      <c r="G95" s="30"/>
      <c r="H95" s="30"/>
      <c r="I95" s="30"/>
      <c r="J95" s="5"/>
      <c r="K95" s="5">
        <f t="shared" si="5"/>
        <v>53254.2792655823</v>
      </c>
      <c r="L95" s="32">
        <f t="shared" si="10"/>
        <v>0.72682303851884678</v>
      </c>
      <c r="M95" s="5">
        <f t="shared" si="2"/>
        <v>137035.49666685725</v>
      </c>
      <c r="N95" s="5">
        <f t="shared" si="3"/>
        <v>328885.19200045738</v>
      </c>
      <c r="O95" s="5">
        <f t="shared" si="6"/>
        <v>328885.19200045738</v>
      </c>
      <c r="P95" s="59">
        <f t="shared" si="7"/>
        <v>0.38861667641521475</v>
      </c>
      <c r="Q95" s="59">
        <f t="shared" si="8"/>
        <v>0.16192361517300616</v>
      </c>
      <c r="R95" s="59">
        <f t="shared" si="9"/>
        <v>0.16192361517300616</v>
      </c>
    </row>
    <row r="96" spans="1:18" x14ac:dyDescent="0.25">
      <c r="A96" s="1"/>
      <c r="B96" s="1">
        <v>10</v>
      </c>
      <c r="C96" s="30">
        <f t="shared" si="14"/>
        <v>48150.040695053984</v>
      </c>
      <c r="D96" s="30"/>
      <c r="E96" s="30"/>
      <c r="F96" s="30"/>
      <c r="G96" s="30"/>
      <c r="H96" s="30"/>
      <c r="I96" s="30"/>
      <c r="J96" s="5"/>
      <c r="K96" s="5">
        <f t="shared" si="5"/>
        <v>48150.040695053984</v>
      </c>
      <c r="L96" s="32">
        <f t="shared" si="10"/>
        <v>0.72682303851884678</v>
      </c>
      <c r="M96" s="5">
        <f t="shared" si="2"/>
        <v>137035.49666685725</v>
      </c>
      <c r="N96" s="5">
        <f t="shared" si="3"/>
        <v>328885.19200045738</v>
      </c>
      <c r="O96" s="5">
        <f t="shared" si="6"/>
        <v>328885.19200045738</v>
      </c>
      <c r="P96" s="59">
        <f t="shared" si="7"/>
        <v>0.35136911140702515</v>
      </c>
      <c r="Q96" s="59">
        <f t="shared" si="8"/>
        <v>0.14640379641959381</v>
      </c>
      <c r="R96" s="59">
        <f t="shared" si="9"/>
        <v>0.14640379641959381</v>
      </c>
    </row>
    <row r="97" spans="1:18" x14ac:dyDescent="0.25">
      <c r="A97" s="1"/>
      <c r="B97" s="1">
        <v>11</v>
      </c>
      <c r="C97" s="30">
        <f t="shared" si="14"/>
        <v>51317.8065302549</v>
      </c>
      <c r="D97" s="30"/>
      <c r="E97" s="30"/>
      <c r="F97" s="30"/>
      <c r="G97" s="30"/>
      <c r="H97" s="30"/>
      <c r="I97" s="30"/>
      <c r="J97" s="5"/>
      <c r="K97" s="5">
        <f t="shared" si="5"/>
        <v>51317.8065302549</v>
      </c>
      <c r="L97" s="32">
        <f t="shared" si="10"/>
        <v>0.72682303851884678</v>
      </c>
      <c r="M97" s="5">
        <f t="shared" si="2"/>
        <v>137035.49666685725</v>
      </c>
      <c r="N97" s="5">
        <f t="shared" si="3"/>
        <v>328885.19200045738</v>
      </c>
      <c r="O97" s="5">
        <f t="shared" si="6"/>
        <v>328885.19200045738</v>
      </c>
      <c r="P97" s="59">
        <f t="shared" si="7"/>
        <v>0.37448550031538202</v>
      </c>
      <c r="Q97" s="59">
        <f t="shared" si="8"/>
        <v>0.15603562513140917</v>
      </c>
      <c r="R97" s="59">
        <f t="shared" si="9"/>
        <v>0.15603562513140917</v>
      </c>
    </row>
    <row r="98" spans="1:18" x14ac:dyDescent="0.25">
      <c r="A98" s="1"/>
      <c r="B98" s="1">
        <v>12</v>
      </c>
      <c r="C98" s="30">
        <f t="shared" si="14"/>
        <v>41933.8864720083</v>
      </c>
      <c r="D98" s="30"/>
      <c r="E98" s="30"/>
      <c r="F98" s="30"/>
      <c r="G98" s="30"/>
      <c r="H98" s="30"/>
      <c r="I98" s="30"/>
      <c r="J98" s="5"/>
      <c r="K98" s="5">
        <f t="shared" si="5"/>
        <v>41933.8864720083</v>
      </c>
      <c r="L98" s="32">
        <f t="shared" si="10"/>
        <v>0.72682303851884678</v>
      </c>
      <c r="M98" s="5">
        <f t="shared" si="2"/>
        <v>137035.49666685725</v>
      </c>
      <c r="N98" s="5">
        <f t="shared" si="3"/>
        <v>328885.19200045738</v>
      </c>
      <c r="O98" s="5">
        <f t="shared" si="6"/>
        <v>328885.19200045738</v>
      </c>
      <c r="P98" s="59">
        <f t="shared" si="7"/>
        <v>0.30600747610637319</v>
      </c>
      <c r="Q98" s="59">
        <f t="shared" si="8"/>
        <v>0.12750311504432216</v>
      </c>
      <c r="R98" s="59">
        <f t="shared" si="9"/>
        <v>0.12750311504432216</v>
      </c>
    </row>
    <row r="99" spans="1:18" x14ac:dyDescent="0.25">
      <c r="A99" s="1"/>
      <c r="B99" s="1">
        <v>13</v>
      </c>
      <c r="C99" s="30">
        <f t="shared" si="14"/>
        <v>41973.792647267364</v>
      </c>
      <c r="D99" s="30"/>
      <c r="E99" s="30"/>
      <c r="F99" s="30"/>
      <c r="G99" s="30"/>
      <c r="H99" s="30"/>
      <c r="I99" s="30"/>
      <c r="J99" s="5"/>
      <c r="K99" s="5">
        <f t="shared" si="5"/>
        <v>41973.792647267364</v>
      </c>
      <c r="L99" s="32">
        <f t="shared" si="10"/>
        <v>0.72682303851884678</v>
      </c>
      <c r="M99" s="5">
        <f t="shared" si="2"/>
        <v>137035.49666685725</v>
      </c>
      <c r="N99" s="5">
        <f t="shared" si="3"/>
        <v>328885.19200045738</v>
      </c>
      <c r="O99" s="5">
        <f t="shared" si="6"/>
        <v>328885.19200045738</v>
      </c>
      <c r="P99" s="59">
        <f t="shared" si="7"/>
        <v>0.30629868660459963</v>
      </c>
      <c r="Q99" s="59">
        <f t="shared" si="8"/>
        <v>0.12762445275191653</v>
      </c>
      <c r="R99" s="59">
        <f t="shared" si="9"/>
        <v>0.12762445275191653</v>
      </c>
    </row>
    <row r="100" spans="1:18" x14ac:dyDescent="0.25">
      <c r="A100" s="1">
        <f>$A$38</f>
        <v>2028</v>
      </c>
      <c r="B100" s="1">
        <v>1</v>
      </c>
      <c r="C100" s="30">
        <f t="shared" ref="C100:C112" si="15">IF(ISBLANK(G87),C87*(1+$H$38),G87*(1+$H$38))</f>
        <v>51262</v>
      </c>
      <c r="D100" s="30"/>
      <c r="E100" s="30"/>
      <c r="F100" s="30"/>
      <c r="G100" s="30"/>
      <c r="H100" s="30"/>
      <c r="I100" s="30"/>
      <c r="J100" s="5"/>
      <c r="K100" s="5">
        <f t="shared" si="5"/>
        <v>51262</v>
      </c>
      <c r="L100" s="32">
        <f t="shared" si="10"/>
        <v>0.72682303851884678</v>
      </c>
      <c r="M100" s="5">
        <f t="shared" si="2"/>
        <v>137035.49666685725</v>
      </c>
      <c r="N100" s="5">
        <f t="shared" si="3"/>
        <v>328885.19200045738</v>
      </c>
      <c r="O100" s="5">
        <f t="shared" si="6"/>
        <v>328885.19200045738</v>
      </c>
      <c r="P100" s="59">
        <f t="shared" si="7"/>
        <v>0.37407825889536828</v>
      </c>
      <c r="Q100" s="59">
        <f t="shared" si="8"/>
        <v>0.15586594120640346</v>
      </c>
      <c r="R100" s="59">
        <f t="shared" si="9"/>
        <v>0.15586594120640346</v>
      </c>
    </row>
    <row r="101" spans="1:18" x14ac:dyDescent="0.25">
      <c r="A101" s="1"/>
      <c r="B101" s="1">
        <v>2</v>
      </c>
      <c r="C101" s="30">
        <f t="shared" si="15"/>
        <v>59216</v>
      </c>
      <c r="D101" s="30"/>
      <c r="E101" s="30"/>
      <c r="F101" s="30"/>
      <c r="G101" s="30"/>
      <c r="H101" s="30"/>
      <c r="I101" s="30"/>
      <c r="J101" s="5"/>
      <c r="K101" s="5">
        <f t="shared" si="5"/>
        <v>59216</v>
      </c>
      <c r="L101" s="32">
        <f t="shared" si="10"/>
        <v>0.72682303851884678</v>
      </c>
      <c r="M101" s="5">
        <f t="shared" si="2"/>
        <v>137035.49666685725</v>
      </c>
      <c r="N101" s="5">
        <f t="shared" si="3"/>
        <v>328885.19200045738</v>
      </c>
      <c r="O101" s="5">
        <f t="shared" si="6"/>
        <v>328885.19200045738</v>
      </c>
      <c r="P101" s="59">
        <f t="shared" si="7"/>
        <v>0.43212161403667682</v>
      </c>
      <c r="Q101" s="59">
        <f t="shared" si="8"/>
        <v>0.18005067251528201</v>
      </c>
      <c r="R101" s="59">
        <f t="shared" si="9"/>
        <v>0.18005067251528201</v>
      </c>
    </row>
    <row r="102" spans="1:18" x14ac:dyDescent="0.25">
      <c r="A102" s="1"/>
      <c r="B102" s="1">
        <v>3</v>
      </c>
      <c r="C102" s="30">
        <f t="shared" si="15"/>
        <v>61866</v>
      </c>
      <c r="D102" s="30"/>
      <c r="E102" s="30"/>
      <c r="F102" s="30"/>
      <c r="G102" s="30"/>
      <c r="H102" s="30"/>
      <c r="I102" s="30"/>
      <c r="J102" s="5"/>
      <c r="K102" s="5">
        <f t="shared" si="5"/>
        <v>61866</v>
      </c>
      <c r="L102" s="32">
        <f t="shared" si="10"/>
        <v>0.72682303851884678</v>
      </c>
      <c r="M102" s="5">
        <f t="shared" si="2"/>
        <v>137035.49666685725</v>
      </c>
      <c r="N102" s="5">
        <f t="shared" si="3"/>
        <v>328885.19200045738</v>
      </c>
      <c r="O102" s="5">
        <f t="shared" si="6"/>
        <v>328885.19200045738</v>
      </c>
      <c r="P102" s="59">
        <f t="shared" si="7"/>
        <v>0.45145966924468128</v>
      </c>
      <c r="Q102" s="59">
        <f t="shared" si="8"/>
        <v>0.18810819551861721</v>
      </c>
      <c r="R102" s="59">
        <f t="shared" si="9"/>
        <v>0.18810819551861721</v>
      </c>
    </row>
    <row r="103" spans="1:18" x14ac:dyDescent="0.25">
      <c r="A103" s="1"/>
      <c r="B103" s="1">
        <v>4</v>
      </c>
      <c r="C103" s="30">
        <f t="shared" si="15"/>
        <v>87731</v>
      </c>
      <c r="D103" s="30"/>
      <c r="E103" s="30"/>
      <c r="F103" s="30"/>
      <c r="G103" s="30"/>
      <c r="H103" s="30"/>
      <c r="I103" s="30"/>
      <c r="J103" s="5"/>
      <c r="K103" s="5">
        <f t="shared" si="5"/>
        <v>87731</v>
      </c>
      <c r="L103" s="32">
        <f t="shared" si="10"/>
        <v>0.72682303851884678</v>
      </c>
      <c r="M103" s="5">
        <f t="shared" si="2"/>
        <v>137035.49666685725</v>
      </c>
      <c r="N103" s="5">
        <f t="shared" si="3"/>
        <v>328885.19200045738</v>
      </c>
      <c r="O103" s="5">
        <f t="shared" si="6"/>
        <v>328885.19200045738</v>
      </c>
      <c r="P103" s="59">
        <f t="shared" si="7"/>
        <v>0.64020638545412889</v>
      </c>
      <c r="Q103" s="59">
        <f t="shared" si="8"/>
        <v>0.26675266060588704</v>
      </c>
      <c r="R103" s="59">
        <f t="shared" si="9"/>
        <v>0.26675266060588704</v>
      </c>
    </row>
    <row r="104" spans="1:18" x14ac:dyDescent="0.25">
      <c r="A104" s="1"/>
      <c r="B104" s="1">
        <v>5</v>
      </c>
      <c r="C104" s="30">
        <f t="shared" si="15"/>
        <v>86861.588784498541</v>
      </c>
      <c r="D104" s="30"/>
      <c r="E104" s="30"/>
      <c r="F104" s="30"/>
      <c r="G104" s="30"/>
      <c r="H104" s="30"/>
      <c r="I104" s="30"/>
      <c r="J104" s="5"/>
      <c r="K104" s="5">
        <f t="shared" si="5"/>
        <v>86861.588784498541</v>
      </c>
      <c r="L104" s="32">
        <f t="shared" si="10"/>
        <v>0.72682303851884678</v>
      </c>
      <c r="M104" s="5">
        <f t="shared" si="2"/>
        <v>137035.49666685725</v>
      </c>
      <c r="N104" s="5">
        <f t="shared" si="3"/>
        <v>328885.19200045738</v>
      </c>
      <c r="O104" s="5">
        <f t="shared" si="6"/>
        <v>328885.19200045738</v>
      </c>
      <c r="P104" s="59">
        <f t="shared" si="7"/>
        <v>0.63386196202627021</v>
      </c>
      <c r="Q104" s="59">
        <f t="shared" si="8"/>
        <v>0.26410915084427927</v>
      </c>
      <c r="R104" s="59">
        <f t="shared" si="9"/>
        <v>0.26410915084427927</v>
      </c>
    </row>
    <row r="105" spans="1:18" x14ac:dyDescent="0.25">
      <c r="A105" s="1"/>
      <c r="B105" s="1">
        <v>6</v>
      </c>
      <c r="C105" s="30">
        <f t="shared" si="15"/>
        <v>83541.190355892249</v>
      </c>
      <c r="D105" s="30"/>
      <c r="E105" s="30"/>
      <c r="F105" s="30"/>
      <c r="G105" s="30"/>
      <c r="H105" s="30"/>
      <c r="I105" s="30"/>
      <c r="J105" s="5"/>
      <c r="K105" s="5">
        <f t="shared" si="5"/>
        <v>83541.190355892249</v>
      </c>
      <c r="L105" s="32">
        <f t="shared" si="10"/>
        <v>0.72682303851884678</v>
      </c>
      <c r="M105" s="5">
        <f t="shared" si="2"/>
        <v>137035.49666685725</v>
      </c>
      <c r="N105" s="5">
        <f t="shared" si="3"/>
        <v>328885.19200045738</v>
      </c>
      <c r="O105" s="5">
        <f t="shared" si="6"/>
        <v>328885.19200045738</v>
      </c>
      <c r="P105" s="59">
        <f t="shared" si="7"/>
        <v>0.60963175518666268</v>
      </c>
      <c r="Q105" s="59">
        <f t="shared" si="8"/>
        <v>0.25401323132777615</v>
      </c>
      <c r="R105" s="59">
        <f t="shared" si="9"/>
        <v>0.25401323132777615</v>
      </c>
    </row>
    <row r="106" spans="1:18" x14ac:dyDescent="0.25">
      <c r="A106" s="1"/>
      <c r="B106" s="1">
        <v>7</v>
      </c>
      <c r="C106" s="30">
        <f t="shared" si="15"/>
        <v>57229.548262542376</v>
      </c>
      <c r="D106" s="30"/>
      <c r="E106" s="30"/>
      <c r="F106" s="30"/>
      <c r="G106" s="30"/>
      <c r="H106" s="30"/>
      <c r="I106" s="30"/>
      <c r="J106" s="5"/>
      <c r="K106" s="5">
        <f t="shared" si="5"/>
        <v>57229.548262542376</v>
      </c>
      <c r="L106" s="32">
        <f t="shared" si="10"/>
        <v>0.72682303851884678</v>
      </c>
      <c r="M106" s="5">
        <f t="shared" si="2"/>
        <v>137035.49666685725</v>
      </c>
      <c r="N106" s="5">
        <f t="shared" si="3"/>
        <v>328885.19200045738</v>
      </c>
      <c r="O106" s="5">
        <f t="shared" si="6"/>
        <v>328885.19200045738</v>
      </c>
      <c r="P106" s="59">
        <f t="shared" si="7"/>
        <v>0.4176257222000761</v>
      </c>
      <c r="Q106" s="59">
        <f t="shared" si="8"/>
        <v>0.17401071758336503</v>
      </c>
      <c r="R106" s="59">
        <f t="shared" si="9"/>
        <v>0.17401071758336503</v>
      </c>
    </row>
    <row r="107" spans="1:18" x14ac:dyDescent="0.25">
      <c r="A107" s="1"/>
      <c r="B107" s="1">
        <v>8</v>
      </c>
      <c r="C107" s="30">
        <f t="shared" si="15"/>
        <v>58092.476667716895</v>
      </c>
      <c r="D107" s="30"/>
      <c r="E107" s="30"/>
      <c r="F107" s="30"/>
      <c r="G107" s="30"/>
      <c r="H107" s="30"/>
      <c r="I107" s="30"/>
      <c r="J107" s="5"/>
      <c r="K107" s="5">
        <f t="shared" si="5"/>
        <v>58092.476667716895</v>
      </c>
      <c r="L107" s="32">
        <f t="shared" si="10"/>
        <v>0.72682303851884678</v>
      </c>
      <c r="M107" s="5">
        <f t="shared" si="2"/>
        <v>137035.49666685725</v>
      </c>
      <c r="N107" s="5">
        <f t="shared" si="3"/>
        <v>328885.19200045738</v>
      </c>
      <c r="O107" s="5">
        <f t="shared" si="6"/>
        <v>328885.19200045738</v>
      </c>
      <c r="P107" s="59">
        <f t="shared" si="7"/>
        <v>0.42392283810189502</v>
      </c>
      <c r="Q107" s="59">
        <f t="shared" si="8"/>
        <v>0.1766345158757896</v>
      </c>
      <c r="R107" s="59">
        <f t="shared" si="9"/>
        <v>0.1766345158757896</v>
      </c>
    </row>
    <row r="108" spans="1:18" x14ac:dyDescent="0.25">
      <c r="A108" s="1"/>
      <c r="B108" s="1">
        <v>9</v>
      </c>
      <c r="C108" s="30">
        <f t="shared" si="15"/>
        <v>53254.2792655823</v>
      </c>
      <c r="D108" s="30"/>
      <c r="E108" s="30"/>
      <c r="F108" s="30"/>
      <c r="G108" s="30"/>
      <c r="H108" s="30"/>
      <c r="I108" s="30"/>
      <c r="J108" s="5"/>
      <c r="K108" s="5">
        <f t="shared" si="5"/>
        <v>53254.2792655823</v>
      </c>
      <c r="L108" s="32">
        <f t="shared" si="10"/>
        <v>0.72682303851884678</v>
      </c>
      <c r="M108" s="5">
        <f t="shared" si="2"/>
        <v>137035.49666685725</v>
      </c>
      <c r="N108" s="5">
        <f t="shared" si="3"/>
        <v>328885.19200045738</v>
      </c>
      <c r="O108" s="5">
        <f t="shared" si="6"/>
        <v>328885.19200045738</v>
      </c>
      <c r="P108" s="59">
        <f t="shared" si="7"/>
        <v>0.38861667641521475</v>
      </c>
      <c r="Q108" s="59">
        <f t="shared" si="8"/>
        <v>0.16192361517300616</v>
      </c>
      <c r="R108" s="59">
        <f t="shared" si="9"/>
        <v>0.16192361517300616</v>
      </c>
    </row>
    <row r="109" spans="1:18" x14ac:dyDescent="0.25">
      <c r="A109" s="1"/>
      <c r="B109" s="1">
        <v>10</v>
      </c>
      <c r="C109" s="30">
        <f t="shared" si="15"/>
        <v>48150.040695053984</v>
      </c>
      <c r="D109" s="30"/>
      <c r="E109" s="30"/>
      <c r="F109" s="30"/>
      <c r="G109" s="30"/>
      <c r="H109" s="30"/>
      <c r="I109" s="30"/>
      <c r="J109" s="5"/>
      <c r="K109" s="5">
        <f t="shared" si="5"/>
        <v>48150.040695053984</v>
      </c>
      <c r="L109" s="32">
        <f t="shared" si="10"/>
        <v>0.72682303851884678</v>
      </c>
      <c r="M109" s="5">
        <f t="shared" si="2"/>
        <v>137035.49666685725</v>
      </c>
      <c r="N109" s="5">
        <f t="shared" si="3"/>
        <v>328885.19200045738</v>
      </c>
      <c r="O109" s="5">
        <f t="shared" si="6"/>
        <v>328885.19200045738</v>
      </c>
      <c r="P109" s="59">
        <f t="shared" si="7"/>
        <v>0.35136911140702515</v>
      </c>
      <c r="Q109" s="59">
        <f t="shared" si="8"/>
        <v>0.14640379641959381</v>
      </c>
      <c r="R109" s="59">
        <f t="shared" si="9"/>
        <v>0.14640379641959381</v>
      </c>
    </row>
    <row r="110" spans="1:18" x14ac:dyDescent="0.25">
      <c r="A110" s="1"/>
      <c r="B110" s="1">
        <v>11</v>
      </c>
      <c r="C110" s="30">
        <f t="shared" si="15"/>
        <v>51317.8065302549</v>
      </c>
      <c r="D110" s="30"/>
      <c r="E110" s="30"/>
      <c r="F110" s="30"/>
      <c r="G110" s="30"/>
      <c r="H110" s="30"/>
      <c r="I110" s="30"/>
      <c r="J110" s="5"/>
      <c r="K110" s="5">
        <f t="shared" si="5"/>
        <v>51317.8065302549</v>
      </c>
      <c r="L110" s="32">
        <f t="shared" si="10"/>
        <v>0.72682303851884678</v>
      </c>
      <c r="M110" s="5">
        <f t="shared" si="2"/>
        <v>137035.49666685725</v>
      </c>
      <c r="N110" s="5">
        <f t="shared" si="3"/>
        <v>328885.19200045738</v>
      </c>
      <c r="O110" s="5">
        <f t="shared" si="6"/>
        <v>328885.19200045738</v>
      </c>
      <c r="P110" s="59">
        <f t="shared" si="7"/>
        <v>0.37448550031538202</v>
      </c>
      <c r="Q110" s="59">
        <f t="shared" si="8"/>
        <v>0.15603562513140917</v>
      </c>
      <c r="R110" s="59">
        <f t="shared" si="9"/>
        <v>0.15603562513140917</v>
      </c>
    </row>
    <row r="111" spans="1:18" x14ac:dyDescent="0.25">
      <c r="A111" s="1"/>
      <c r="B111" s="1">
        <v>12</v>
      </c>
      <c r="C111" s="30">
        <f t="shared" si="15"/>
        <v>41933.8864720083</v>
      </c>
      <c r="D111" s="30"/>
      <c r="E111" s="30"/>
      <c r="F111" s="30"/>
      <c r="G111" s="30"/>
      <c r="H111" s="30"/>
      <c r="I111" s="30"/>
      <c r="J111" s="5"/>
      <c r="K111" s="5">
        <f t="shared" si="5"/>
        <v>41933.8864720083</v>
      </c>
      <c r="L111" s="32">
        <f t="shared" si="10"/>
        <v>0.72682303851884678</v>
      </c>
      <c r="M111" s="5">
        <f t="shared" si="2"/>
        <v>137035.49666685725</v>
      </c>
      <c r="N111" s="5">
        <f t="shared" si="3"/>
        <v>328885.19200045738</v>
      </c>
      <c r="O111" s="5">
        <f t="shared" si="6"/>
        <v>328885.19200045738</v>
      </c>
      <c r="P111" s="59">
        <f t="shared" si="7"/>
        <v>0.30600747610637319</v>
      </c>
      <c r="Q111" s="59">
        <f t="shared" si="8"/>
        <v>0.12750311504432216</v>
      </c>
      <c r="R111" s="59">
        <f t="shared" si="9"/>
        <v>0.12750311504432216</v>
      </c>
    </row>
    <row r="112" spans="1:18" x14ac:dyDescent="0.25">
      <c r="A112" s="1"/>
      <c r="B112" s="1">
        <v>13</v>
      </c>
      <c r="C112" s="30">
        <f t="shared" si="15"/>
        <v>41973.792647267364</v>
      </c>
      <c r="D112" s="30"/>
      <c r="E112" s="30"/>
      <c r="F112" s="30"/>
      <c r="G112" s="30"/>
      <c r="H112" s="30"/>
      <c r="I112" s="30"/>
      <c r="J112" s="5"/>
      <c r="K112" s="5">
        <f t="shared" si="5"/>
        <v>41973.792647267364</v>
      </c>
      <c r="L112" s="32">
        <f t="shared" si="10"/>
        <v>0.72682303851884678</v>
      </c>
      <c r="M112" s="5">
        <f t="shared" ref="M112" si="16">$C$41*$L112*60*$M$45</f>
        <v>137035.49666685725</v>
      </c>
      <c r="N112" s="5">
        <f t="shared" ref="N112" si="17">$C$41*$L112*60*$Q$45</f>
        <v>328885.19200045738</v>
      </c>
      <c r="O112" s="5">
        <f t="shared" si="6"/>
        <v>328885.19200045738</v>
      </c>
      <c r="P112" s="59">
        <f t="shared" si="7"/>
        <v>0.30629868660459963</v>
      </c>
      <c r="Q112" s="59">
        <f t="shared" si="8"/>
        <v>0.12762445275191653</v>
      </c>
      <c r="R112" s="59">
        <f t="shared" si="9"/>
        <v>0.12762445275191653</v>
      </c>
    </row>
  </sheetData>
  <sheetProtection algorithmName="SHA-512" hashValue="kCetXvSFICVwg9bJ4e3klL7oqsicf81pnwSr83NjRVG+lr74CeTBbCO03c44nw/Q76Zyi2czTYIsvUg4D2eZZg==" saltValue="zShwAMcFQlE+hWNoIAy4lA==" spinCount="100000" sheet="1" formatCells="0" formatColumns="0" formatRows="0" insertColumns="0" insertRows="0"/>
  <pageMargins left="0.7" right="0.7" top="0.75" bottom="0.75" header="0.3" footer="0.3"/>
  <pageSetup scale="4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8D6F-B563-405D-A85D-DC9D66EA0EB3}">
  <sheetPr>
    <tabColor rgb="FFFFFF00"/>
  </sheetPr>
  <dimension ref="A1:S129"/>
  <sheetViews>
    <sheetView workbookViewId="0">
      <pane xSplit="5" ySplit="1" topLeftCell="F2" activePane="bottomRight" state="frozen"/>
      <selection activeCell="R114" sqref="R114"/>
      <selection pane="topRight" activeCell="R114" sqref="R114"/>
      <selection pane="bottomLeft" activeCell="R114" sqref="R114"/>
      <selection pane="bottomRight" activeCell="I25" sqref="I25"/>
    </sheetView>
  </sheetViews>
  <sheetFormatPr defaultRowHeight="15" x14ac:dyDescent="0.25"/>
  <cols>
    <col min="2" max="2" width="36.28515625" bestFit="1" customWidth="1"/>
    <col min="4" max="4" width="28.28515625" bestFit="1" customWidth="1"/>
  </cols>
  <sheetData>
    <row r="1" spans="1:19" x14ac:dyDescent="0.25">
      <c r="A1" s="38" t="s">
        <v>40</v>
      </c>
      <c r="B1" s="38" t="s">
        <v>41</v>
      </c>
      <c r="C1" s="38" t="s">
        <v>42</v>
      </c>
      <c r="D1" s="38" t="s">
        <v>43</v>
      </c>
      <c r="E1" s="38" t="s">
        <v>44</v>
      </c>
      <c r="F1" s="38">
        <v>202501</v>
      </c>
      <c r="G1" s="38">
        <v>202502</v>
      </c>
      <c r="H1" s="38">
        <v>202503</v>
      </c>
      <c r="I1" s="38">
        <v>202504</v>
      </c>
      <c r="J1" s="38">
        <v>202505</v>
      </c>
      <c r="K1" s="38">
        <v>202506</v>
      </c>
      <c r="L1" s="38">
        <v>202507</v>
      </c>
      <c r="M1" s="38">
        <v>202508</v>
      </c>
      <c r="N1" s="38">
        <v>202509</v>
      </c>
      <c r="O1" s="38">
        <v>202510</v>
      </c>
      <c r="P1" s="38">
        <v>202511</v>
      </c>
      <c r="Q1" s="38">
        <v>202512</v>
      </c>
      <c r="R1" s="38">
        <v>202513</v>
      </c>
      <c r="S1" s="38" t="s">
        <v>58</v>
      </c>
    </row>
    <row r="2" spans="1:19" x14ac:dyDescent="0.25">
      <c r="A2" s="65" t="s">
        <v>59</v>
      </c>
      <c r="B2" s="66" t="s">
        <v>60</v>
      </c>
      <c r="C2" t="s">
        <v>61</v>
      </c>
      <c r="D2" s="66" t="s">
        <v>62</v>
      </c>
      <c r="E2">
        <v>18</v>
      </c>
      <c r="F2">
        <v>0</v>
      </c>
      <c r="G2">
        <v>0</v>
      </c>
      <c r="H2">
        <v>1653</v>
      </c>
      <c r="I2">
        <v>26401</v>
      </c>
      <c r="S2">
        <f>SUM(F2:R2)</f>
        <v>28054</v>
      </c>
    </row>
    <row r="3" spans="1:19" x14ac:dyDescent="0.25">
      <c r="A3" s="65" t="s">
        <v>276</v>
      </c>
      <c r="B3" s="66" t="s">
        <v>277</v>
      </c>
      <c r="C3" t="s">
        <v>278</v>
      </c>
      <c r="D3" s="66" t="s">
        <v>279</v>
      </c>
      <c r="E3">
        <v>11.25</v>
      </c>
      <c r="F3">
        <v>3149</v>
      </c>
      <c r="G3">
        <v>5444</v>
      </c>
      <c r="H3">
        <v>1827</v>
      </c>
      <c r="I3">
        <v>3662</v>
      </c>
      <c r="S3">
        <f t="shared" ref="S3:S44" si="0">SUM(F3:R3)</f>
        <v>14082</v>
      </c>
    </row>
    <row r="4" spans="1:19" x14ac:dyDescent="0.25">
      <c r="A4" s="65" t="s">
        <v>280</v>
      </c>
      <c r="B4" s="66" t="s">
        <v>281</v>
      </c>
      <c r="C4" t="s">
        <v>278</v>
      </c>
      <c r="D4" s="66" t="s">
        <v>279</v>
      </c>
      <c r="E4">
        <v>11.25</v>
      </c>
      <c r="F4">
        <v>6882</v>
      </c>
      <c r="G4">
        <v>5197</v>
      </c>
      <c r="H4">
        <v>10026</v>
      </c>
      <c r="I4">
        <v>7685</v>
      </c>
      <c r="S4">
        <f t="shared" si="0"/>
        <v>29790</v>
      </c>
    </row>
    <row r="5" spans="1:19" x14ac:dyDescent="0.25">
      <c r="A5" s="65" t="s">
        <v>282</v>
      </c>
      <c r="B5" s="66" t="s">
        <v>283</v>
      </c>
      <c r="C5" t="s">
        <v>278</v>
      </c>
      <c r="D5" s="66" t="s">
        <v>279</v>
      </c>
      <c r="E5">
        <v>11.25</v>
      </c>
      <c r="F5">
        <v>6562</v>
      </c>
      <c r="G5">
        <v>4987</v>
      </c>
      <c r="H5">
        <v>3616</v>
      </c>
      <c r="I5">
        <v>6198</v>
      </c>
      <c r="S5">
        <f t="shared" si="0"/>
        <v>21363</v>
      </c>
    </row>
    <row r="6" spans="1:19" x14ac:dyDescent="0.25">
      <c r="A6" s="65" t="s">
        <v>284</v>
      </c>
      <c r="B6" s="66" t="s">
        <v>285</v>
      </c>
      <c r="C6" t="s">
        <v>173</v>
      </c>
      <c r="D6" s="66" t="s">
        <v>174</v>
      </c>
      <c r="E6">
        <v>16</v>
      </c>
      <c r="F6">
        <v>0</v>
      </c>
      <c r="G6">
        <v>1364</v>
      </c>
      <c r="H6">
        <v>1791</v>
      </c>
      <c r="I6">
        <v>0</v>
      </c>
      <c r="S6">
        <f t="shared" si="0"/>
        <v>3155</v>
      </c>
    </row>
    <row r="7" spans="1:19" x14ac:dyDescent="0.25">
      <c r="A7" s="65" t="s">
        <v>87</v>
      </c>
      <c r="B7" s="66" t="s">
        <v>88</v>
      </c>
      <c r="C7" t="s">
        <v>67</v>
      </c>
      <c r="D7" s="66" t="s">
        <v>68</v>
      </c>
      <c r="E7">
        <v>7.8</v>
      </c>
      <c r="F7">
        <v>444</v>
      </c>
      <c r="G7">
        <v>442</v>
      </c>
      <c r="H7">
        <v>446</v>
      </c>
      <c r="I7">
        <v>223</v>
      </c>
      <c r="S7">
        <f t="shared" si="0"/>
        <v>1555</v>
      </c>
    </row>
    <row r="8" spans="1:19" x14ac:dyDescent="0.25">
      <c r="A8" s="65" t="s">
        <v>89</v>
      </c>
      <c r="B8" s="66" t="s">
        <v>90</v>
      </c>
      <c r="C8" t="s">
        <v>67</v>
      </c>
      <c r="D8" s="66" t="s">
        <v>68</v>
      </c>
      <c r="E8">
        <v>7</v>
      </c>
      <c r="F8">
        <v>214</v>
      </c>
      <c r="G8">
        <v>207</v>
      </c>
      <c r="H8">
        <v>415</v>
      </c>
      <c r="I8">
        <v>207</v>
      </c>
      <c r="S8">
        <f t="shared" si="0"/>
        <v>1043</v>
      </c>
    </row>
    <row r="9" spans="1:19" x14ac:dyDescent="0.25">
      <c r="A9" s="65" t="s">
        <v>97</v>
      </c>
      <c r="B9" s="66" t="s">
        <v>98</v>
      </c>
      <c r="C9" t="s">
        <v>61</v>
      </c>
      <c r="D9" s="66" t="s">
        <v>62</v>
      </c>
      <c r="E9">
        <v>5</v>
      </c>
      <c r="F9">
        <v>1120</v>
      </c>
      <c r="G9">
        <v>705</v>
      </c>
      <c r="H9">
        <v>1133</v>
      </c>
      <c r="I9">
        <v>981</v>
      </c>
      <c r="S9">
        <f t="shared" si="0"/>
        <v>3939</v>
      </c>
    </row>
    <row r="10" spans="1:19" x14ac:dyDescent="0.25">
      <c r="A10" s="65" t="s">
        <v>103</v>
      </c>
      <c r="B10" s="66" t="s">
        <v>104</v>
      </c>
      <c r="C10" t="s">
        <v>61</v>
      </c>
      <c r="D10" s="66" t="s">
        <v>62</v>
      </c>
      <c r="E10">
        <v>6</v>
      </c>
      <c r="F10">
        <v>563</v>
      </c>
      <c r="G10">
        <v>392</v>
      </c>
      <c r="H10">
        <v>501</v>
      </c>
      <c r="I10">
        <v>621</v>
      </c>
      <c r="S10">
        <f t="shared" si="0"/>
        <v>2077</v>
      </c>
    </row>
    <row r="11" spans="1:19" x14ac:dyDescent="0.25">
      <c r="A11" s="65" t="s">
        <v>105</v>
      </c>
      <c r="B11" s="66" t="s">
        <v>106</v>
      </c>
      <c r="C11" t="s">
        <v>61</v>
      </c>
      <c r="D11" s="66" t="s">
        <v>62</v>
      </c>
      <c r="E11">
        <v>10</v>
      </c>
      <c r="F11">
        <v>1103</v>
      </c>
      <c r="G11">
        <v>1279</v>
      </c>
      <c r="H11">
        <v>1994</v>
      </c>
      <c r="I11">
        <v>3384</v>
      </c>
      <c r="S11">
        <f t="shared" si="0"/>
        <v>7760</v>
      </c>
    </row>
    <row r="12" spans="1:19" x14ac:dyDescent="0.25">
      <c r="A12" s="65" t="s">
        <v>109</v>
      </c>
      <c r="B12" s="66" t="s">
        <v>110</v>
      </c>
      <c r="C12" t="s">
        <v>61</v>
      </c>
      <c r="D12" s="66" t="s">
        <v>62</v>
      </c>
      <c r="E12">
        <v>5</v>
      </c>
      <c r="F12">
        <v>913</v>
      </c>
      <c r="G12">
        <v>881</v>
      </c>
      <c r="H12">
        <v>872</v>
      </c>
      <c r="I12">
        <v>1372</v>
      </c>
      <c r="S12">
        <f t="shared" si="0"/>
        <v>4038</v>
      </c>
    </row>
    <row r="13" spans="1:19" x14ac:dyDescent="0.25">
      <c r="A13" s="65" t="s">
        <v>113</v>
      </c>
      <c r="B13" s="66" t="s">
        <v>114</v>
      </c>
      <c r="C13" t="s">
        <v>61</v>
      </c>
      <c r="D13" s="66" t="s">
        <v>62</v>
      </c>
      <c r="E13">
        <v>5</v>
      </c>
      <c r="F13">
        <v>841</v>
      </c>
      <c r="G13">
        <v>451</v>
      </c>
      <c r="H13">
        <v>701</v>
      </c>
      <c r="I13">
        <v>943</v>
      </c>
      <c r="S13">
        <f t="shared" si="0"/>
        <v>2936</v>
      </c>
    </row>
    <row r="14" spans="1:19" x14ac:dyDescent="0.25">
      <c r="A14" s="65" t="s">
        <v>115</v>
      </c>
      <c r="B14" s="66" t="s">
        <v>116</v>
      </c>
      <c r="C14" t="s">
        <v>61</v>
      </c>
      <c r="D14" s="66" t="s">
        <v>62</v>
      </c>
      <c r="E14">
        <v>5</v>
      </c>
      <c r="F14">
        <v>1027</v>
      </c>
      <c r="G14">
        <v>973</v>
      </c>
      <c r="H14">
        <v>1219</v>
      </c>
      <c r="I14">
        <v>1711</v>
      </c>
      <c r="S14">
        <f t="shared" si="0"/>
        <v>4930</v>
      </c>
    </row>
    <row r="15" spans="1:19" x14ac:dyDescent="0.25">
      <c r="A15" s="65" t="s">
        <v>117</v>
      </c>
      <c r="B15" s="66" t="s">
        <v>118</v>
      </c>
      <c r="C15" t="s">
        <v>61</v>
      </c>
      <c r="D15" s="66" t="s">
        <v>62</v>
      </c>
      <c r="E15">
        <v>6</v>
      </c>
      <c r="F15">
        <v>864</v>
      </c>
      <c r="G15">
        <v>664</v>
      </c>
      <c r="H15">
        <v>753</v>
      </c>
      <c r="I15">
        <v>1214</v>
      </c>
      <c r="S15">
        <f t="shared" si="0"/>
        <v>3495</v>
      </c>
    </row>
    <row r="16" spans="1:19" x14ac:dyDescent="0.25">
      <c r="A16" s="65" t="s">
        <v>119</v>
      </c>
      <c r="B16" s="66" t="s">
        <v>120</v>
      </c>
      <c r="C16" t="s">
        <v>61</v>
      </c>
      <c r="D16" s="66" t="s">
        <v>62</v>
      </c>
      <c r="E16">
        <v>10</v>
      </c>
      <c r="F16">
        <v>1147</v>
      </c>
      <c r="G16">
        <v>1045</v>
      </c>
      <c r="H16">
        <v>1594</v>
      </c>
      <c r="I16">
        <v>3602</v>
      </c>
      <c r="S16">
        <f t="shared" si="0"/>
        <v>7388</v>
      </c>
    </row>
    <row r="17" spans="1:19" x14ac:dyDescent="0.25">
      <c r="A17" s="65" t="s">
        <v>125</v>
      </c>
      <c r="B17" s="66" t="s">
        <v>126</v>
      </c>
      <c r="C17" t="s">
        <v>61</v>
      </c>
      <c r="D17" s="66" t="s">
        <v>62</v>
      </c>
      <c r="E17">
        <v>10</v>
      </c>
      <c r="F17">
        <v>818</v>
      </c>
      <c r="G17">
        <v>899</v>
      </c>
      <c r="H17">
        <v>1314</v>
      </c>
      <c r="I17">
        <v>1305</v>
      </c>
      <c r="S17">
        <f t="shared" si="0"/>
        <v>4336</v>
      </c>
    </row>
    <row r="18" spans="1:19" x14ac:dyDescent="0.25">
      <c r="A18" s="65" t="s">
        <v>131</v>
      </c>
      <c r="B18" s="66" t="s">
        <v>132</v>
      </c>
      <c r="C18" t="s">
        <v>61</v>
      </c>
      <c r="D18" s="66" t="s">
        <v>62</v>
      </c>
      <c r="E18">
        <v>5</v>
      </c>
      <c r="F18">
        <v>1053</v>
      </c>
      <c r="G18">
        <v>1162</v>
      </c>
      <c r="H18">
        <v>1357</v>
      </c>
      <c r="I18">
        <v>1561</v>
      </c>
      <c r="S18">
        <f t="shared" si="0"/>
        <v>5133</v>
      </c>
    </row>
    <row r="19" spans="1:19" x14ac:dyDescent="0.25">
      <c r="A19" s="65" t="s">
        <v>133</v>
      </c>
      <c r="B19" s="66" t="s">
        <v>134</v>
      </c>
      <c r="C19" t="s">
        <v>61</v>
      </c>
      <c r="D19" s="66" t="s">
        <v>62</v>
      </c>
      <c r="E19">
        <v>5</v>
      </c>
      <c r="F19">
        <v>186</v>
      </c>
      <c r="G19">
        <v>189</v>
      </c>
      <c r="H19">
        <v>192</v>
      </c>
      <c r="I19">
        <v>46</v>
      </c>
      <c r="S19">
        <f t="shared" si="0"/>
        <v>613</v>
      </c>
    </row>
    <row r="20" spans="1:19" x14ac:dyDescent="0.25">
      <c r="A20" s="65" t="s">
        <v>137</v>
      </c>
      <c r="B20" s="66" t="s">
        <v>138</v>
      </c>
      <c r="C20" t="s">
        <v>61</v>
      </c>
      <c r="D20" s="66" t="s">
        <v>62</v>
      </c>
      <c r="E20">
        <v>5</v>
      </c>
      <c r="F20">
        <v>1092</v>
      </c>
      <c r="G20">
        <v>1127</v>
      </c>
      <c r="H20">
        <v>1525</v>
      </c>
      <c r="I20">
        <v>1543</v>
      </c>
      <c r="S20">
        <f t="shared" si="0"/>
        <v>5287</v>
      </c>
    </row>
    <row r="21" spans="1:19" x14ac:dyDescent="0.25">
      <c r="A21" s="65" t="s">
        <v>139</v>
      </c>
      <c r="B21" s="66" t="s">
        <v>140</v>
      </c>
      <c r="C21" t="s">
        <v>61</v>
      </c>
      <c r="D21" s="66" t="s">
        <v>62</v>
      </c>
      <c r="E21">
        <v>4.5</v>
      </c>
      <c r="F21">
        <v>530</v>
      </c>
      <c r="G21">
        <v>371</v>
      </c>
      <c r="H21">
        <v>523</v>
      </c>
      <c r="I21">
        <v>571</v>
      </c>
      <c r="S21">
        <f t="shared" si="0"/>
        <v>1995</v>
      </c>
    </row>
    <row r="22" spans="1:19" x14ac:dyDescent="0.25">
      <c r="A22" s="65" t="s">
        <v>141</v>
      </c>
      <c r="B22" s="66" t="s">
        <v>142</v>
      </c>
      <c r="C22" t="s">
        <v>61</v>
      </c>
      <c r="D22" s="66" t="s">
        <v>62</v>
      </c>
      <c r="E22">
        <v>5</v>
      </c>
      <c r="F22">
        <v>364</v>
      </c>
      <c r="G22">
        <v>378</v>
      </c>
      <c r="H22">
        <v>371</v>
      </c>
      <c r="I22">
        <v>368</v>
      </c>
      <c r="S22">
        <f t="shared" si="0"/>
        <v>1481</v>
      </c>
    </row>
    <row r="23" spans="1:19" x14ac:dyDescent="0.25">
      <c r="A23" s="65" t="s">
        <v>143</v>
      </c>
      <c r="B23" s="66" t="s">
        <v>144</v>
      </c>
      <c r="C23" t="s">
        <v>61</v>
      </c>
      <c r="D23" s="66" t="s">
        <v>62</v>
      </c>
      <c r="E23">
        <v>10</v>
      </c>
      <c r="F23">
        <v>956</v>
      </c>
      <c r="G23">
        <v>636</v>
      </c>
      <c r="H23">
        <v>1081</v>
      </c>
      <c r="I23">
        <v>775</v>
      </c>
      <c r="S23">
        <f t="shared" si="0"/>
        <v>3448</v>
      </c>
    </row>
    <row r="24" spans="1:19" x14ac:dyDescent="0.25">
      <c r="A24" s="65" t="s">
        <v>145</v>
      </c>
      <c r="B24" s="66" t="s">
        <v>146</v>
      </c>
      <c r="C24" t="s">
        <v>61</v>
      </c>
      <c r="D24" s="66" t="s">
        <v>62</v>
      </c>
      <c r="E24">
        <v>8</v>
      </c>
      <c r="F24">
        <v>2584</v>
      </c>
      <c r="G24">
        <v>1944</v>
      </c>
      <c r="H24">
        <v>1938</v>
      </c>
      <c r="I24">
        <v>2319</v>
      </c>
      <c r="S24">
        <f t="shared" si="0"/>
        <v>8785</v>
      </c>
    </row>
    <row r="25" spans="1:19" x14ac:dyDescent="0.25">
      <c r="A25" s="65" t="s">
        <v>147</v>
      </c>
      <c r="B25" s="66" t="s">
        <v>148</v>
      </c>
      <c r="C25" t="s">
        <v>61</v>
      </c>
      <c r="D25" s="66" t="s">
        <v>62</v>
      </c>
      <c r="E25">
        <v>10</v>
      </c>
      <c r="F25">
        <v>785</v>
      </c>
      <c r="G25">
        <v>782</v>
      </c>
      <c r="H25">
        <v>1079</v>
      </c>
      <c r="I25">
        <v>1274</v>
      </c>
      <c r="S25">
        <f t="shared" si="0"/>
        <v>3920</v>
      </c>
    </row>
    <row r="26" spans="1:19" x14ac:dyDescent="0.25">
      <c r="A26" s="65" t="s">
        <v>149</v>
      </c>
      <c r="B26" s="66" t="s">
        <v>150</v>
      </c>
      <c r="C26" t="s">
        <v>61</v>
      </c>
      <c r="D26" s="66" t="s">
        <v>62</v>
      </c>
      <c r="E26">
        <v>10</v>
      </c>
      <c r="F26">
        <v>697</v>
      </c>
      <c r="G26">
        <v>686</v>
      </c>
      <c r="H26">
        <v>1003</v>
      </c>
      <c r="I26">
        <v>1493</v>
      </c>
      <c r="S26">
        <f t="shared" si="0"/>
        <v>3879</v>
      </c>
    </row>
    <row r="27" spans="1:19" x14ac:dyDescent="0.25">
      <c r="A27" s="65" t="s">
        <v>151</v>
      </c>
      <c r="B27" s="66" t="s">
        <v>152</v>
      </c>
      <c r="C27" t="s">
        <v>61</v>
      </c>
      <c r="D27" s="66" t="s">
        <v>62</v>
      </c>
      <c r="E27">
        <v>10.3</v>
      </c>
      <c r="F27">
        <v>4181</v>
      </c>
      <c r="G27">
        <v>4807</v>
      </c>
      <c r="H27">
        <v>4665</v>
      </c>
      <c r="I27">
        <v>4201</v>
      </c>
      <c r="S27">
        <f t="shared" si="0"/>
        <v>17854</v>
      </c>
    </row>
    <row r="28" spans="1:19" x14ac:dyDescent="0.25">
      <c r="A28" s="65" t="s">
        <v>153</v>
      </c>
      <c r="B28" s="66" t="s">
        <v>154</v>
      </c>
      <c r="C28" t="s">
        <v>61</v>
      </c>
      <c r="D28" s="66" t="s">
        <v>62</v>
      </c>
      <c r="E28">
        <v>10</v>
      </c>
      <c r="F28">
        <v>793</v>
      </c>
      <c r="G28">
        <v>792</v>
      </c>
      <c r="H28">
        <v>899</v>
      </c>
      <c r="I28">
        <v>1363</v>
      </c>
      <c r="S28">
        <f t="shared" si="0"/>
        <v>3847</v>
      </c>
    </row>
    <row r="29" spans="1:19" x14ac:dyDescent="0.25">
      <c r="A29" s="65" t="s">
        <v>157</v>
      </c>
      <c r="B29" s="66" t="s">
        <v>158</v>
      </c>
      <c r="C29" t="s">
        <v>61</v>
      </c>
      <c r="D29" s="66" t="s">
        <v>62</v>
      </c>
      <c r="E29">
        <v>10</v>
      </c>
      <c r="F29">
        <v>889</v>
      </c>
      <c r="G29">
        <v>698</v>
      </c>
      <c r="H29">
        <v>915</v>
      </c>
      <c r="I29">
        <v>1494</v>
      </c>
      <c r="S29">
        <f t="shared" si="0"/>
        <v>3996</v>
      </c>
    </row>
    <row r="30" spans="1:19" x14ac:dyDescent="0.25">
      <c r="A30" s="65" t="s">
        <v>159</v>
      </c>
      <c r="B30" s="66" t="s">
        <v>160</v>
      </c>
      <c r="C30" t="s">
        <v>61</v>
      </c>
      <c r="D30" s="66" t="s">
        <v>62</v>
      </c>
      <c r="E30">
        <v>10</v>
      </c>
      <c r="F30">
        <v>1200</v>
      </c>
      <c r="G30">
        <v>1087</v>
      </c>
      <c r="H30">
        <v>1297</v>
      </c>
      <c r="I30">
        <v>1517</v>
      </c>
      <c r="S30">
        <f t="shared" si="0"/>
        <v>5101</v>
      </c>
    </row>
    <row r="31" spans="1:19" x14ac:dyDescent="0.25">
      <c r="A31" s="65" t="s">
        <v>169</v>
      </c>
      <c r="B31" s="66" t="s">
        <v>170</v>
      </c>
      <c r="C31" t="s">
        <v>67</v>
      </c>
      <c r="D31" s="66" t="s">
        <v>68</v>
      </c>
      <c r="E31">
        <v>3</v>
      </c>
      <c r="F31">
        <v>1262</v>
      </c>
      <c r="G31">
        <v>1083</v>
      </c>
      <c r="H31">
        <v>582</v>
      </c>
      <c r="I31">
        <v>712</v>
      </c>
      <c r="S31">
        <f t="shared" si="0"/>
        <v>3639</v>
      </c>
    </row>
    <row r="32" spans="1:19" x14ac:dyDescent="0.25">
      <c r="A32" s="65" t="s">
        <v>171</v>
      </c>
      <c r="B32" s="66" t="s">
        <v>172</v>
      </c>
      <c r="C32" t="s">
        <v>173</v>
      </c>
      <c r="D32" s="66" t="s">
        <v>174</v>
      </c>
      <c r="E32">
        <v>6.5</v>
      </c>
      <c r="F32">
        <v>0</v>
      </c>
      <c r="G32">
        <v>1609</v>
      </c>
      <c r="H32">
        <v>0</v>
      </c>
      <c r="I32">
        <v>0</v>
      </c>
      <c r="S32">
        <f t="shared" si="0"/>
        <v>1609</v>
      </c>
    </row>
    <row r="33" spans="1:19" x14ac:dyDescent="0.25">
      <c r="A33" s="65" t="s">
        <v>175</v>
      </c>
      <c r="B33" s="66" t="s">
        <v>176</v>
      </c>
      <c r="C33" t="s">
        <v>173</v>
      </c>
      <c r="D33" s="66" t="s">
        <v>174</v>
      </c>
      <c r="E33">
        <v>7.5</v>
      </c>
      <c r="F33">
        <v>3722</v>
      </c>
      <c r="G33">
        <v>0</v>
      </c>
      <c r="H33">
        <v>0</v>
      </c>
      <c r="I33">
        <v>0</v>
      </c>
      <c r="S33">
        <f t="shared" si="0"/>
        <v>3722</v>
      </c>
    </row>
    <row r="34" spans="1:19" x14ac:dyDescent="0.25">
      <c r="A34" s="65" t="s">
        <v>177</v>
      </c>
      <c r="B34" s="66" t="s">
        <v>178</v>
      </c>
      <c r="C34" t="s">
        <v>173</v>
      </c>
      <c r="D34" s="66" t="s">
        <v>174</v>
      </c>
      <c r="E34">
        <v>12</v>
      </c>
      <c r="F34">
        <v>8704</v>
      </c>
      <c r="G34">
        <v>0</v>
      </c>
      <c r="H34">
        <v>0</v>
      </c>
      <c r="I34">
        <v>0</v>
      </c>
      <c r="S34">
        <f t="shared" si="0"/>
        <v>8704</v>
      </c>
    </row>
    <row r="35" spans="1:19" x14ac:dyDescent="0.25">
      <c r="A35" s="65" t="s">
        <v>181</v>
      </c>
      <c r="B35" s="66" t="s">
        <v>182</v>
      </c>
      <c r="C35" t="s">
        <v>173</v>
      </c>
      <c r="D35" s="66" t="s">
        <v>174</v>
      </c>
      <c r="E35">
        <v>7.5</v>
      </c>
      <c r="F35">
        <v>1510</v>
      </c>
      <c r="G35">
        <v>0</v>
      </c>
      <c r="H35">
        <v>0</v>
      </c>
      <c r="I35">
        <v>0</v>
      </c>
      <c r="S35">
        <f t="shared" si="0"/>
        <v>1510</v>
      </c>
    </row>
    <row r="36" spans="1:19" x14ac:dyDescent="0.25">
      <c r="A36" s="65" t="s">
        <v>183</v>
      </c>
      <c r="B36" s="66" t="s">
        <v>184</v>
      </c>
      <c r="C36" t="s">
        <v>173</v>
      </c>
      <c r="D36" s="66" t="s">
        <v>174</v>
      </c>
      <c r="E36">
        <v>12</v>
      </c>
      <c r="F36">
        <v>7707</v>
      </c>
      <c r="G36">
        <v>0</v>
      </c>
      <c r="H36">
        <v>0</v>
      </c>
      <c r="I36">
        <v>0</v>
      </c>
      <c r="S36">
        <f t="shared" si="0"/>
        <v>7707</v>
      </c>
    </row>
    <row r="37" spans="1:19" x14ac:dyDescent="0.25">
      <c r="A37" s="65" t="s">
        <v>187</v>
      </c>
      <c r="B37" s="66" t="s">
        <v>188</v>
      </c>
      <c r="C37" t="s">
        <v>173</v>
      </c>
      <c r="D37" s="66" t="s">
        <v>174</v>
      </c>
      <c r="E37">
        <v>12</v>
      </c>
      <c r="F37">
        <v>11158</v>
      </c>
      <c r="G37">
        <v>0</v>
      </c>
      <c r="H37">
        <v>0</v>
      </c>
      <c r="I37">
        <v>0</v>
      </c>
      <c r="S37">
        <f t="shared" si="0"/>
        <v>11158</v>
      </c>
    </row>
    <row r="38" spans="1:19" x14ac:dyDescent="0.25">
      <c r="A38" s="65" t="s">
        <v>189</v>
      </c>
      <c r="B38" s="66" t="s">
        <v>190</v>
      </c>
      <c r="C38" t="s">
        <v>173</v>
      </c>
      <c r="D38" s="66" t="s">
        <v>174</v>
      </c>
      <c r="E38">
        <v>7.5</v>
      </c>
      <c r="F38">
        <v>2234</v>
      </c>
      <c r="G38">
        <v>0</v>
      </c>
      <c r="H38">
        <v>0</v>
      </c>
      <c r="I38">
        <v>0</v>
      </c>
      <c r="S38">
        <f t="shared" si="0"/>
        <v>2234</v>
      </c>
    </row>
    <row r="39" spans="1:19" x14ac:dyDescent="0.25">
      <c r="A39" s="65" t="s">
        <v>191</v>
      </c>
      <c r="B39" s="66" t="s">
        <v>192</v>
      </c>
      <c r="C39" t="s">
        <v>173</v>
      </c>
      <c r="D39" s="66" t="s">
        <v>174</v>
      </c>
      <c r="E39">
        <v>12</v>
      </c>
      <c r="F39">
        <v>7693</v>
      </c>
      <c r="G39">
        <v>0</v>
      </c>
      <c r="H39">
        <v>0</v>
      </c>
      <c r="I39">
        <v>0</v>
      </c>
      <c r="S39">
        <f t="shared" si="0"/>
        <v>7693</v>
      </c>
    </row>
    <row r="40" spans="1:19" x14ac:dyDescent="0.25">
      <c r="A40" s="65" t="s">
        <v>203</v>
      </c>
      <c r="B40" s="66" t="s">
        <v>204</v>
      </c>
      <c r="C40" t="s">
        <v>173</v>
      </c>
      <c r="D40" s="66" t="s">
        <v>174</v>
      </c>
      <c r="E40">
        <v>30</v>
      </c>
      <c r="F40">
        <v>3764</v>
      </c>
      <c r="G40">
        <v>1147</v>
      </c>
      <c r="H40">
        <v>0</v>
      </c>
      <c r="I40">
        <v>0</v>
      </c>
      <c r="S40">
        <f t="shared" si="0"/>
        <v>4911</v>
      </c>
    </row>
    <row r="41" spans="1:19" x14ac:dyDescent="0.25">
      <c r="A41" s="65" t="s">
        <v>211</v>
      </c>
      <c r="B41" s="66" t="s">
        <v>212</v>
      </c>
      <c r="C41" t="s">
        <v>173</v>
      </c>
      <c r="D41" s="66" t="s">
        <v>174</v>
      </c>
      <c r="E41">
        <v>12</v>
      </c>
      <c r="F41">
        <v>3420</v>
      </c>
      <c r="G41">
        <v>2960</v>
      </c>
      <c r="H41">
        <v>2412</v>
      </c>
      <c r="I41">
        <v>2723</v>
      </c>
      <c r="S41">
        <f t="shared" si="0"/>
        <v>11515</v>
      </c>
    </row>
    <row r="42" spans="1:19" x14ac:dyDescent="0.25">
      <c r="A42" s="65" t="s">
        <v>215</v>
      </c>
      <c r="B42" s="66" t="s">
        <v>216</v>
      </c>
      <c r="C42" t="s">
        <v>173</v>
      </c>
      <c r="D42" s="66" t="s">
        <v>174</v>
      </c>
      <c r="E42">
        <v>12</v>
      </c>
      <c r="F42">
        <v>6628</v>
      </c>
      <c r="G42">
        <v>11064</v>
      </c>
      <c r="H42">
        <v>-1</v>
      </c>
      <c r="I42">
        <v>3904</v>
      </c>
      <c r="S42">
        <f t="shared" si="0"/>
        <v>21595</v>
      </c>
    </row>
    <row r="43" spans="1:19" x14ac:dyDescent="0.25">
      <c r="A43" s="65" t="s">
        <v>221</v>
      </c>
      <c r="B43" s="66" t="s">
        <v>222</v>
      </c>
      <c r="C43" t="s">
        <v>173</v>
      </c>
      <c r="D43" s="66" t="s">
        <v>174</v>
      </c>
      <c r="E43">
        <v>16</v>
      </c>
      <c r="F43">
        <v>0</v>
      </c>
      <c r="G43">
        <v>2516</v>
      </c>
      <c r="H43">
        <v>0</v>
      </c>
      <c r="I43">
        <v>2541</v>
      </c>
      <c r="S43">
        <f t="shared" si="0"/>
        <v>5057</v>
      </c>
    </row>
    <row r="44" spans="1:19" x14ac:dyDescent="0.25">
      <c r="A44" s="65" t="s">
        <v>223</v>
      </c>
      <c r="B44" s="66" t="s">
        <v>224</v>
      </c>
      <c r="C44" t="s">
        <v>173</v>
      </c>
      <c r="D44" s="66" t="s">
        <v>174</v>
      </c>
      <c r="E44">
        <v>16</v>
      </c>
      <c r="F44">
        <v>0</v>
      </c>
      <c r="G44">
        <v>2507</v>
      </c>
      <c r="H44">
        <v>0</v>
      </c>
      <c r="I44">
        <v>0</v>
      </c>
      <c r="S44">
        <f t="shared" si="0"/>
        <v>2507</v>
      </c>
    </row>
    <row r="45" spans="1:19" x14ac:dyDescent="0.25">
      <c r="A45" s="65" t="s">
        <v>225</v>
      </c>
      <c r="B45" s="66" t="s">
        <v>226</v>
      </c>
      <c r="C45" t="s">
        <v>173</v>
      </c>
      <c r="D45" s="66" t="s">
        <v>174</v>
      </c>
      <c r="E45">
        <v>16</v>
      </c>
      <c r="F45">
        <v>4031</v>
      </c>
      <c r="G45">
        <v>2910</v>
      </c>
      <c r="H45">
        <v>3541</v>
      </c>
      <c r="I45">
        <v>0</v>
      </c>
      <c r="S45">
        <f t="shared" ref="S45:S78" si="1">SUM(F45:R45)</f>
        <v>10482</v>
      </c>
    </row>
    <row r="46" spans="1:19" x14ac:dyDescent="0.25">
      <c r="A46" s="65" t="s">
        <v>231</v>
      </c>
      <c r="B46" s="66" t="s">
        <v>232</v>
      </c>
      <c r="C46" t="s">
        <v>61</v>
      </c>
      <c r="D46" s="66" t="s">
        <v>62</v>
      </c>
      <c r="E46">
        <v>7.5</v>
      </c>
      <c r="F46">
        <v>1770</v>
      </c>
      <c r="G46">
        <v>3031</v>
      </c>
      <c r="H46">
        <v>5067</v>
      </c>
      <c r="I46">
        <v>1820</v>
      </c>
      <c r="S46">
        <f t="shared" si="1"/>
        <v>11688</v>
      </c>
    </row>
    <row r="47" spans="1:19" x14ac:dyDescent="0.25">
      <c r="A47" s="65" t="s">
        <v>233</v>
      </c>
      <c r="B47" s="66" t="s">
        <v>234</v>
      </c>
      <c r="C47" t="s">
        <v>61</v>
      </c>
      <c r="D47" s="66" t="s">
        <v>62</v>
      </c>
      <c r="E47">
        <v>9</v>
      </c>
      <c r="F47">
        <v>2810</v>
      </c>
      <c r="G47">
        <v>2221</v>
      </c>
      <c r="H47">
        <v>0</v>
      </c>
      <c r="I47">
        <v>0</v>
      </c>
      <c r="S47">
        <f t="shared" si="1"/>
        <v>5031</v>
      </c>
    </row>
    <row r="48" spans="1:19" x14ac:dyDescent="0.25">
      <c r="A48" s="65" t="s">
        <v>235</v>
      </c>
      <c r="B48" s="66" t="s">
        <v>236</v>
      </c>
      <c r="C48" t="s">
        <v>61</v>
      </c>
      <c r="D48" s="66" t="s">
        <v>62</v>
      </c>
      <c r="E48">
        <v>9</v>
      </c>
      <c r="F48">
        <v>1785</v>
      </c>
      <c r="G48">
        <v>698</v>
      </c>
      <c r="H48">
        <v>0</v>
      </c>
      <c r="I48">
        <v>0</v>
      </c>
      <c r="S48">
        <f t="shared" si="1"/>
        <v>2483</v>
      </c>
    </row>
    <row r="49" spans="1:19" x14ac:dyDescent="0.25">
      <c r="A49" s="65" t="s">
        <v>286</v>
      </c>
      <c r="B49" s="66" t="s">
        <v>287</v>
      </c>
      <c r="C49" t="s">
        <v>61</v>
      </c>
      <c r="D49" s="66" t="s">
        <v>62</v>
      </c>
      <c r="E49">
        <v>9</v>
      </c>
      <c r="F49">
        <v>620</v>
      </c>
      <c r="G49">
        <v>4026</v>
      </c>
      <c r="H49">
        <v>2052</v>
      </c>
      <c r="I49">
        <v>3278</v>
      </c>
      <c r="S49">
        <f t="shared" si="1"/>
        <v>9976</v>
      </c>
    </row>
    <row r="50" spans="1:19" x14ac:dyDescent="0.25">
      <c r="A50" s="65" t="s">
        <v>237</v>
      </c>
      <c r="B50" s="66" t="s">
        <v>238</v>
      </c>
      <c r="C50" t="s">
        <v>173</v>
      </c>
      <c r="D50" s="66" t="s">
        <v>174</v>
      </c>
      <c r="E50">
        <v>16</v>
      </c>
      <c r="F50">
        <v>0</v>
      </c>
      <c r="G50">
        <v>0</v>
      </c>
      <c r="H50">
        <v>2177</v>
      </c>
      <c r="I50">
        <v>0</v>
      </c>
      <c r="S50">
        <f t="shared" si="1"/>
        <v>2177</v>
      </c>
    </row>
    <row r="51" spans="1:19" x14ac:dyDescent="0.25">
      <c r="A51" s="65" t="s">
        <v>243</v>
      </c>
      <c r="B51" s="66" t="s">
        <v>244</v>
      </c>
      <c r="C51" t="s">
        <v>61</v>
      </c>
      <c r="D51" s="66" t="s">
        <v>62</v>
      </c>
      <c r="E51">
        <v>9</v>
      </c>
      <c r="F51">
        <v>3499</v>
      </c>
      <c r="G51">
        <v>5132</v>
      </c>
      <c r="H51">
        <v>4096</v>
      </c>
      <c r="I51">
        <v>5269</v>
      </c>
      <c r="S51">
        <f t="shared" si="1"/>
        <v>17996</v>
      </c>
    </row>
    <row r="52" spans="1:19" x14ac:dyDescent="0.25">
      <c r="A52" s="65" t="s">
        <v>247</v>
      </c>
      <c r="B52" s="66" t="s">
        <v>248</v>
      </c>
      <c r="C52" t="s">
        <v>61</v>
      </c>
      <c r="D52" s="66" t="s">
        <v>62</v>
      </c>
      <c r="E52">
        <v>10</v>
      </c>
      <c r="F52">
        <v>1130</v>
      </c>
      <c r="G52">
        <v>2370</v>
      </c>
      <c r="H52">
        <v>2757</v>
      </c>
      <c r="I52">
        <v>1030</v>
      </c>
      <c r="S52">
        <f t="shared" si="1"/>
        <v>7287</v>
      </c>
    </row>
    <row r="53" spans="1:19" x14ac:dyDescent="0.25">
      <c r="A53" s="65" t="s">
        <v>249</v>
      </c>
      <c r="B53" s="66" t="s">
        <v>250</v>
      </c>
      <c r="C53" t="s">
        <v>61</v>
      </c>
      <c r="D53" s="66" t="s">
        <v>62</v>
      </c>
      <c r="E53">
        <v>10</v>
      </c>
      <c r="F53">
        <v>1503</v>
      </c>
      <c r="G53">
        <v>2943</v>
      </c>
      <c r="H53">
        <v>3265</v>
      </c>
      <c r="I53">
        <v>1124</v>
      </c>
      <c r="S53">
        <f t="shared" si="1"/>
        <v>8835</v>
      </c>
    </row>
    <row r="54" spans="1:19" x14ac:dyDescent="0.25">
      <c r="A54" s="65" t="s">
        <v>251</v>
      </c>
      <c r="B54" s="66" t="s">
        <v>252</v>
      </c>
      <c r="C54" t="s">
        <v>61</v>
      </c>
      <c r="D54" s="66" t="s">
        <v>62</v>
      </c>
      <c r="E54">
        <v>9</v>
      </c>
      <c r="F54">
        <v>4122</v>
      </c>
      <c r="G54">
        <v>5725</v>
      </c>
      <c r="H54">
        <v>3298</v>
      </c>
      <c r="I54">
        <v>4936</v>
      </c>
      <c r="S54">
        <f t="shared" si="1"/>
        <v>18081</v>
      </c>
    </row>
    <row r="55" spans="1:19" x14ac:dyDescent="0.25">
      <c r="A55" s="65" t="s">
        <v>253</v>
      </c>
      <c r="B55" s="66" t="s">
        <v>254</v>
      </c>
      <c r="C55" t="s">
        <v>61</v>
      </c>
      <c r="D55" s="66" t="s">
        <v>62</v>
      </c>
      <c r="E55">
        <v>9</v>
      </c>
      <c r="F55">
        <v>3278</v>
      </c>
      <c r="G55">
        <v>3059</v>
      </c>
      <c r="H55">
        <v>5327</v>
      </c>
      <c r="I55">
        <v>4167</v>
      </c>
      <c r="S55">
        <f t="shared" si="1"/>
        <v>15831</v>
      </c>
    </row>
    <row r="56" spans="1:19" x14ac:dyDescent="0.25">
      <c r="A56" s="65" t="s">
        <v>473</v>
      </c>
      <c r="B56" s="66" t="s">
        <v>474</v>
      </c>
      <c r="C56" t="s">
        <v>61</v>
      </c>
      <c r="D56" s="66" t="s">
        <v>62</v>
      </c>
      <c r="E56">
        <v>10</v>
      </c>
      <c r="F56">
        <v>332</v>
      </c>
      <c r="G56">
        <v>456</v>
      </c>
      <c r="H56">
        <v>345</v>
      </c>
      <c r="I56">
        <v>0</v>
      </c>
      <c r="S56">
        <f t="shared" si="1"/>
        <v>1133</v>
      </c>
    </row>
    <row r="57" spans="1:19" x14ac:dyDescent="0.25">
      <c r="A57" s="65" t="s">
        <v>475</v>
      </c>
      <c r="B57" s="66" t="s">
        <v>476</v>
      </c>
      <c r="C57" t="s">
        <v>61</v>
      </c>
      <c r="D57" s="66" t="s">
        <v>62</v>
      </c>
      <c r="E57">
        <v>10</v>
      </c>
      <c r="F57">
        <v>813</v>
      </c>
      <c r="G57">
        <v>495</v>
      </c>
      <c r="H57">
        <v>915</v>
      </c>
      <c r="I57">
        <v>681</v>
      </c>
      <c r="S57">
        <f t="shared" si="1"/>
        <v>2904</v>
      </c>
    </row>
    <row r="58" spans="1:19" x14ac:dyDescent="0.25">
      <c r="A58" s="65" t="s">
        <v>477</v>
      </c>
      <c r="B58" s="66" t="s">
        <v>478</v>
      </c>
      <c r="C58" t="s">
        <v>61</v>
      </c>
      <c r="D58" s="66" t="s">
        <v>62</v>
      </c>
      <c r="E58">
        <v>10</v>
      </c>
      <c r="F58">
        <v>408</v>
      </c>
      <c r="G58">
        <v>406</v>
      </c>
      <c r="H58">
        <v>404</v>
      </c>
      <c r="I58">
        <v>391</v>
      </c>
      <c r="S58">
        <f t="shared" si="1"/>
        <v>1609</v>
      </c>
    </row>
    <row r="59" spans="1:19" x14ac:dyDescent="0.25">
      <c r="A59" s="65" t="s">
        <v>479</v>
      </c>
      <c r="B59" s="66" t="s">
        <v>480</v>
      </c>
      <c r="C59" t="s">
        <v>61</v>
      </c>
      <c r="D59" s="66" t="s">
        <v>62</v>
      </c>
      <c r="E59">
        <v>10</v>
      </c>
      <c r="F59">
        <v>422</v>
      </c>
      <c r="G59">
        <v>454</v>
      </c>
      <c r="H59">
        <v>405</v>
      </c>
      <c r="I59">
        <v>396</v>
      </c>
      <c r="S59">
        <f t="shared" si="1"/>
        <v>1677</v>
      </c>
    </row>
    <row r="60" spans="1:19" x14ac:dyDescent="0.25">
      <c r="A60" s="65" t="s">
        <v>481</v>
      </c>
      <c r="B60" s="66" t="s">
        <v>482</v>
      </c>
      <c r="C60" t="s">
        <v>61</v>
      </c>
      <c r="D60" s="66" t="s">
        <v>62</v>
      </c>
      <c r="E60">
        <v>10</v>
      </c>
      <c r="F60">
        <v>497</v>
      </c>
      <c r="G60">
        <v>548</v>
      </c>
      <c r="H60">
        <v>299</v>
      </c>
      <c r="I60">
        <v>0</v>
      </c>
      <c r="S60">
        <f t="shared" si="1"/>
        <v>1344</v>
      </c>
    </row>
    <row r="61" spans="1:19" x14ac:dyDescent="0.25">
      <c r="A61" s="75" t="s">
        <v>463</v>
      </c>
      <c r="B61" s="76" t="s">
        <v>464</v>
      </c>
      <c r="C61" t="s">
        <v>173</v>
      </c>
      <c r="D61" s="76" t="s">
        <v>174</v>
      </c>
      <c r="E61">
        <v>12</v>
      </c>
      <c r="F61">
        <v>6630</v>
      </c>
      <c r="G61">
        <v>4360</v>
      </c>
      <c r="H61">
        <v>3419</v>
      </c>
      <c r="I61">
        <v>5594</v>
      </c>
      <c r="S61">
        <f t="shared" si="1"/>
        <v>20003</v>
      </c>
    </row>
    <row r="62" spans="1:19" x14ac:dyDescent="0.25">
      <c r="A62" s="75" t="s">
        <v>465</v>
      </c>
      <c r="B62" s="76" t="s">
        <v>466</v>
      </c>
      <c r="C62" t="s">
        <v>61</v>
      </c>
      <c r="D62" s="76" t="s">
        <v>62</v>
      </c>
      <c r="E62">
        <v>12</v>
      </c>
      <c r="F62">
        <v>3742</v>
      </c>
      <c r="G62">
        <v>2745</v>
      </c>
      <c r="H62">
        <v>4638</v>
      </c>
      <c r="I62">
        <v>2850</v>
      </c>
      <c r="S62">
        <f t="shared" si="1"/>
        <v>13975</v>
      </c>
    </row>
    <row r="63" spans="1:19" x14ac:dyDescent="0.25">
      <c r="A63" s="75" t="s">
        <v>467</v>
      </c>
      <c r="B63" s="76" t="s">
        <v>468</v>
      </c>
      <c r="C63" t="s">
        <v>61</v>
      </c>
      <c r="D63" s="76" t="s">
        <v>62</v>
      </c>
      <c r="E63">
        <v>12</v>
      </c>
      <c r="F63">
        <v>825</v>
      </c>
      <c r="G63">
        <v>3059</v>
      </c>
      <c r="H63">
        <v>1989</v>
      </c>
      <c r="I63">
        <v>1883</v>
      </c>
      <c r="S63">
        <f t="shared" si="1"/>
        <v>7756</v>
      </c>
    </row>
    <row r="64" spans="1:19" x14ac:dyDescent="0.25">
      <c r="A64" s="75" t="s">
        <v>561</v>
      </c>
      <c r="B64" s="76" t="s">
        <v>562</v>
      </c>
      <c r="C64" t="s">
        <v>173</v>
      </c>
      <c r="D64" s="76" t="s">
        <v>174</v>
      </c>
      <c r="E64">
        <v>7.5</v>
      </c>
      <c r="G64">
        <v>5141</v>
      </c>
      <c r="H64">
        <v>5301</v>
      </c>
      <c r="I64">
        <v>0</v>
      </c>
      <c r="S64">
        <f t="shared" si="1"/>
        <v>10442</v>
      </c>
    </row>
    <row r="65" spans="1:19" x14ac:dyDescent="0.25">
      <c r="A65" s="75" t="s">
        <v>563</v>
      </c>
      <c r="B65" s="76" t="s">
        <v>564</v>
      </c>
      <c r="C65" t="s">
        <v>173</v>
      </c>
      <c r="D65" s="76" t="s">
        <v>174</v>
      </c>
      <c r="E65">
        <v>12</v>
      </c>
      <c r="G65">
        <v>6636</v>
      </c>
      <c r="H65">
        <v>7892</v>
      </c>
      <c r="I65">
        <v>0</v>
      </c>
      <c r="S65">
        <f t="shared" si="1"/>
        <v>14528</v>
      </c>
    </row>
    <row r="66" spans="1:19" x14ac:dyDescent="0.25">
      <c r="A66" s="75" t="s">
        <v>565</v>
      </c>
      <c r="B66" s="76" t="s">
        <v>566</v>
      </c>
      <c r="C66" t="s">
        <v>173</v>
      </c>
      <c r="D66" s="76" t="s">
        <v>174</v>
      </c>
      <c r="E66">
        <v>7.5</v>
      </c>
      <c r="G66">
        <v>6219</v>
      </c>
      <c r="H66">
        <v>0</v>
      </c>
      <c r="I66">
        <v>5417</v>
      </c>
      <c r="S66">
        <f t="shared" si="1"/>
        <v>11636</v>
      </c>
    </row>
    <row r="67" spans="1:19" x14ac:dyDescent="0.25">
      <c r="A67" s="75" t="s">
        <v>567</v>
      </c>
      <c r="B67" s="76" t="s">
        <v>568</v>
      </c>
      <c r="C67" t="s">
        <v>173</v>
      </c>
      <c r="D67" s="76" t="s">
        <v>174</v>
      </c>
      <c r="E67">
        <v>12</v>
      </c>
      <c r="G67">
        <v>7612</v>
      </c>
      <c r="H67">
        <v>7481</v>
      </c>
      <c r="I67">
        <v>0</v>
      </c>
      <c r="S67">
        <f t="shared" si="1"/>
        <v>15093</v>
      </c>
    </row>
    <row r="68" spans="1:19" x14ac:dyDescent="0.25">
      <c r="A68" s="75" t="s">
        <v>569</v>
      </c>
      <c r="B68" s="76" t="s">
        <v>570</v>
      </c>
      <c r="C68" t="s">
        <v>173</v>
      </c>
      <c r="D68" s="76" t="s">
        <v>174</v>
      </c>
      <c r="E68">
        <v>7.5</v>
      </c>
      <c r="G68">
        <v>5058</v>
      </c>
      <c r="H68">
        <v>5144</v>
      </c>
      <c r="I68">
        <v>5168</v>
      </c>
      <c r="S68">
        <f t="shared" si="1"/>
        <v>15370</v>
      </c>
    </row>
    <row r="69" spans="1:19" x14ac:dyDescent="0.25">
      <c r="A69" s="75" t="s">
        <v>571</v>
      </c>
      <c r="B69" s="76" t="s">
        <v>572</v>
      </c>
      <c r="C69" t="s">
        <v>173</v>
      </c>
      <c r="D69" s="76" t="s">
        <v>174</v>
      </c>
      <c r="E69">
        <v>7.5</v>
      </c>
      <c r="G69">
        <v>5241</v>
      </c>
      <c r="H69">
        <v>5353</v>
      </c>
      <c r="I69">
        <v>0</v>
      </c>
      <c r="S69">
        <f t="shared" si="1"/>
        <v>10594</v>
      </c>
    </row>
    <row r="70" spans="1:19" x14ac:dyDescent="0.25">
      <c r="A70" s="75" t="s">
        <v>573</v>
      </c>
      <c r="B70" s="76" t="s">
        <v>574</v>
      </c>
      <c r="C70" t="s">
        <v>173</v>
      </c>
      <c r="D70" s="76" t="s">
        <v>174</v>
      </c>
      <c r="E70">
        <v>12</v>
      </c>
      <c r="G70">
        <v>7717</v>
      </c>
      <c r="H70">
        <v>0</v>
      </c>
      <c r="I70">
        <v>2895</v>
      </c>
      <c r="S70">
        <f t="shared" si="1"/>
        <v>10612</v>
      </c>
    </row>
    <row r="71" spans="1:19" x14ac:dyDescent="0.25">
      <c r="A71" s="75" t="s">
        <v>575</v>
      </c>
      <c r="B71" s="76" t="s">
        <v>576</v>
      </c>
      <c r="C71" t="s">
        <v>173</v>
      </c>
      <c r="D71" s="76" t="s">
        <v>174</v>
      </c>
      <c r="E71">
        <v>7.5</v>
      </c>
      <c r="G71">
        <v>5366</v>
      </c>
      <c r="H71">
        <v>5228</v>
      </c>
      <c r="I71">
        <v>0</v>
      </c>
      <c r="S71">
        <f t="shared" si="1"/>
        <v>10594</v>
      </c>
    </row>
    <row r="72" spans="1:19" x14ac:dyDescent="0.25">
      <c r="A72" s="75" t="s">
        <v>205</v>
      </c>
      <c r="B72" s="76" t="s">
        <v>206</v>
      </c>
      <c r="C72" t="s">
        <v>173</v>
      </c>
      <c r="D72" s="76" t="s">
        <v>174</v>
      </c>
      <c r="E72">
        <v>24</v>
      </c>
      <c r="F72">
        <v>2985</v>
      </c>
      <c r="G72">
        <v>5484</v>
      </c>
      <c r="H72">
        <v>0</v>
      </c>
      <c r="I72">
        <v>1391</v>
      </c>
      <c r="S72">
        <f t="shared" si="1"/>
        <v>9860</v>
      </c>
    </row>
    <row r="73" spans="1:19" x14ac:dyDescent="0.25">
      <c r="A73" s="65" t="s">
        <v>255</v>
      </c>
      <c r="B73" s="66" t="s">
        <v>256</v>
      </c>
      <c r="C73" t="s">
        <v>173</v>
      </c>
      <c r="D73" s="66" t="s">
        <v>174</v>
      </c>
      <c r="E73">
        <v>16</v>
      </c>
      <c r="F73">
        <v>4134</v>
      </c>
      <c r="G73">
        <v>0</v>
      </c>
      <c r="H73">
        <v>3531</v>
      </c>
      <c r="I73">
        <v>3522</v>
      </c>
      <c r="S73">
        <f t="shared" si="1"/>
        <v>11187</v>
      </c>
    </row>
    <row r="74" spans="1:19" x14ac:dyDescent="0.25">
      <c r="A74" s="65" t="s">
        <v>288</v>
      </c>
      <c r="B74" s="66" t="s">
        <v>289</v>
      </c>
      <c r="C74" t="s">
        <v>173</v>
      </c>
      <c r="D74" s="66" t="s">
        <v>174</v>
      </c>
      <c r="E74">
        <v>12</v>
      </c>
      <c r="F74">
        <v>8929</v>
      </c>
      <c r="G74">
        <v>4276</v>
      </c>
      <c r="H74">
        <v>0</v>
      </c>
      <c r="I74">
        <v>6429</v>
      </c>
      <c r="S74">
        <f t="shared" si="1"/>
        <v>19634</v>
      </c>
    </row>
    <row r="75" spans="1:19" x14ac:dyDescent="0.25">
      <c r="A75" s="65" t="s">
        <v>290</v>
      </c>
      <c r="B75" s="66" t="s">
        <v>291</v>
      </c>
      <c r="C75" t="s">
        <v>173</v>
      </c>
      <c r="D75" s="66" t="s">
        <v>174</v>
      </c>
      <c r="E75">
        <v>12</v>
      </c>
      <c r="F75">
        <v>4351</v>
      </c>
      <c r="G75">
        <v>3814</v>
      </c>
      <c r="H75">
        <v>0</v>
      </c>
      <c r="I75">
        <v>0</v>
      </c>
      <c r="S75">
        <f t="shared" si="1"/>
        <v>8165</v>
      </c>
    </row>
    <row r="76" spans="1:19" x14ac:dyDescent="0.25">
      <c r="A76" s="65" t="s">
        <v>292</v>
      </c>
      <c r="B76" s="66" t="s">
        <v>293</v>
      </c>
      <c r="C76" t="s">
        <v>173</v>
      </c>
      <c r="D76" s="66" t="s">
        <v>174</v>
      </c>
      <c r="E76">
        <v>7.5</v>
      </c>
      <c r="F76">
        <v>0</v>
      </c>
      <c r="G76">
        <v>3696</v>
      </c>
      <c r="H76">
        <v>0</v>
      </c>
      <c r="I76">
        <v>4595</v>
      </c>
      <c r="S76">
        <f t="shared" si="1"/>
        <v>8291</v>
      </c>
    </row>
    <row r="77" spans="1:19" x14ac:dyDescent="0.25">
      <c r="A77" s="65" t="s">
        <v>294</v>
      </c>
      <c r="B77" s="66" t="s">
        <v>295</v>
      </c>
      <c r="C77" t="s">
        <v>173</v>
      </c>
      <c r="D77" s="66" t="s">
        <v>174</v>
      </c>
      <c r="E77">
        <v>7.5</v>
      </c>
      <c r="F77">
        <v>0</v>
      </c>
      <c r="G77">
        <v>5221</v>
      </c>
      <c r="H77">
        <v>2991</v>
      </c>
      <c r="I77">
        <v>0</v>
      </c>
      <c r="S77">
        <f t="shared" si="1"/>
        <v>8212</v>
      </c>
    </row>
    <row r="78" spans="1:19" x14ac:dyDescent="0.25">
      <c r="A78" s="65" t="s">
        <v>296</v>
      </c>
      <c r="B78" s="66" t="s">
        <v>297</v>
      </c>
      <c r="C78" t="s">
        <v>173</v>
      </c>
      <c r="D78" s="66" t="s">
        <v>174</v>
      </c>
      <c r="E78">
        <v>7.5</v>
      </c>
      <c r="F78">
        <v>1558</v>
      </c>
      <c r="G78">
        <v>3756</v>
      </c>
      <c r="H78">
        <v>5372</v>
      </c>
      <c r="I78">
        <v>0</v>
      </c>
      <c r="S78">
        <f t="shared" si="1"/>
        <v>10686</v>
      </c>
    </row>
    <row r="79" spans="1:19" x14ac:dyDescent="0.25">
      <c r="A79" s="75" t="s">
        <v>483</v>
      </c>
      <c r="B79" s="76" t="s">
        <v>484</v>
      </c>
      <c r="C79" t="s">
        <v>173</v>
      </c>
      <c r="D79" s="76" t="s">
        <v>174</v>
      </c>
      <c r="E79">
        <v>7.5</v>
      </c>
      <c r="F79">
        <v>2062</v>
      </c>
      <c r="G79">
        <v>0</v>
      </c>
      <c r="H79">
        <v>0</v>
      </c>
      <c r="I79">
        <v>0</v>
      </c>
      <c r="S79">
        <f t="shared" ref="S79:S112" si="2">SUM(F79:R79)</f>
        <v>2062</v>
      </c>
    </row>
    <row r="80" spans="1:19" x14ac:dyDescent="0.25">
      <c r="A80" s="75" t="s">
        <v>485</v>
      </c>
      <c r="B80" s="76" t="s">
        <v>486</v>
      </c>
      <c r="C80" t="s">
        <v>173</v>
      </c>
      <c r="D80" s="76" t="s">
        <v>174</v>
      </c>
      <c r="E80">
        <v>7.5</v>
      </c>
      <c r="F80">
        <v>4440</v>
      </c>
      <c r="G80">
        <v>59</v>
      </c>
      <c r="H80">
        <v>0</v>
      </c>
      <c r="I80">
        <v>0</v>
      </c>
      <c r="S80">
        <f t="shared" si="2"/>
        <v>4499</v>
      </c>
    </row>
    <row r="81" spans="1:19" x14ac:dyDescent="0.25">
      <c r="A81" s="75" t="s">
        <v>559</v>
      </c>
      <c r="B81" s="76" t="s">
        <v>560</v>
      </c>
      <c r="C81" t="s">
        <v>173</v>
      </c>
      <c r="D81" s="66" t="s">
        <v>174</v>
      </c>
      <c r="E81">
        <v>12</v>
      </c>
      <c r="F81">
        <v>7703</v>
      </c>
      <c r="G81">
        <v>0</v>
      </c>
      <c r="H81">
        <v>7630</v>
      </c>
      <c r="I81">
        <v>0</v>
      </c>
      <c r="S81">
        <f t="shared" si="2"/>
        <v>15333</v>
      </c>
    </row>
    <row r="82" spans="1:19" x14ac:dyDescent="0.25">
      <c r="A82" s="75" t="s">
        <v>496</v>
      </c>
      <c r="B82" s="76" t="s">
        <v>497</v>
      </c>
      <c r="C82" t="s">
        <v>67</v>
      </c>
      <c r="D82" s="66" t="s">
        <v>68</v>
      </c>
      <c r="E82">
        <v>6</v>
      </c>
      <c r="F82">
        <v>14560</v>
      </c>
      <c r="G82">
        <v>1254</v>
      </c>
      <c r="H82">
        <v>3108</v>
      </c>
      <c r="I82">
        <v>0</v>
      </c>
      <c r="S82">
        <f t="shared" si="2"/>
        <v>18922</v>
      </c>
    </row>
    <row r="83" spans="1:19" x14ac:dyDescent="0.25">
      <c r="A83" s="65" t="s">
        <v>79</v>
      </c>
      <c r="B83" s="66" t="s">
        <v>80</v>
      </c>
      <c r="C83" t="s">
        <v>67</v>
      </c>
      <c r="D83" s="66" t="s">
        <v>68</v>
      </c>
      <c r="E83">
        <v>6</v>
      </c>
      <c r="F83">
        <v>0</v>
      </c>
      <c r="G83">
        <v>0</v>
      </c>
      <c r="H83" t="s">
        <v>577</v>
      </c>
      <c r="S83">
        <f t="shared" si="2"/>
        <v>0</v>
      </c>
    </row>
    <row r="84" spans="1:19" x14ac:dyDescent="0.25">
      <c r="A84" s="65" t="s">
        <v>81</v>
      </c>
      <c r="B84" s="66" t="s">
        <v>82</v>
      </c>
      <c r="C84" t="s">
        <v>67</v>
      </c>
      <c r="D84" s="66" t="s">
        <v>68</v>
      </c>
      <c r="E84">
        <v>5</v>
      </c>
      <c r="F84">
        <v>0</v>
      </c>
      <c r="G84">
        <v>0</v>
      </c>
      <c r="H84" t="s">
        <v>577</v>
      </c>
      <c r="S84">
        <f t="shared" si="2"/>
        <v>0</v>
      </c>
    </row>
    <row r="85" spans="1:19" x14ac:dyDescent="0.25">
      <c r="A85" s="65" t="s">
        <v>83</v>
      </c>
      <c r="B85" s="66" t="s">
        <v>84</v>
      </c>
      <c r="C85" t="s">
        <v>67</v>
      </c>
      <c r="D85" s="66" t="s">
        <v>68</v>
      </c>
      <c r="E85">
        <v>6</v>
      </c>
      <c r="F85">
        <v>0</v>
      </c>
      <c r="G85">
        <v>0</v>
      </c>
      <c r="H85" t="s">
        <v>577</v>
      </c>
      <c r="S85">
        <f t="shared" si="2"/>
        <v>0</v>
      </c>
    </row>
    <row r="86" spans="1:19" x14ac:dyDescent="0.25">
      <c r="A86" s="65" t="s">
        <v>85</v>
      </c>
      <c r="B86" s="66" t="s">
        <v>86</v>
      </c>
      <c r="C86" t="s">
        <v>67</v>
      </c>
      <c r="D86" s="66" t="s">
        <v>68</v>
      </c>
      <c r="E86">
        <v>5.4</v>
      </c>
      <c r="F86">
        <v>0</v>
      </c>
      <c r="G86">
        <v>0</v>
      </c>
      <c r="H86" t="s">
        <v>577</v>
      </c>
      <c r="S86">
        <f t="shared" si="2"/>
        <v>0</v>
      </c>
    </row>
    <row r="87" spans="1:19" x14ac:dyDescent="0.25">
      <c r="A87" s="65" t="s">
        <v>91</v>
      </c>
      <c r="B87" s="66" t="s">
        <v>92</v>
      </c>
      <c r="C87" t="s">
        <v>67</v>
      </c>
      <c r="D87" s="66" t="s">
        <v>68</v>
      </c>
      <c r="E87">
        <v>10</v>
      </c>
      <c r="F87">
        <v>0</v>
      </c>
      <c r="G87">
        <v>0</v>
      </c>
      <c r="H87" t="s">
        <v>577</v>
      </c>
      <c r="S87">
        <f t="shared" si="2"/>
        <v>0</v>
      </c>
    </row>
    <row r="88" spans="1:19" x14ac:dyDescent="0.25">
      <c r="A88" s="65" t="s">
        <v>93</v>
      </c>
      <c r="B88" s="66" t="s">
        <v>94</v>
      </c>
      <c r="C88" t="s">
        <v>61</v>
      </c>
      <c r="D88" s="66" t="s">
        <v>62</v>
      </c>
      <c r="E88">
        <v>5</v>
      </c>
      <c r="F88">
        <v>0</v>
      </c>
      <c r="G88">
        <v>0</v>
      </c>
      <c r="H88" t="s">
        <v>577</v>
      </c>
      <c r="S88">
        <f t="shared" si="2"/>
        <v>0</v>
      </c>
    </row>
    <row r="89" spans="1:19" x14ac:dyDescent="0.25">
      <c r="A89" s="65" t="s">
        <v>95</v>
      </c>
      <c r="B89" s="66" t="s">
        <v>96</v>
      </c>
      <c r="C89" t="s">
        <v>61</v>
      </c>
      <c r="D89" s="66" t="s">
        <v>62</v>
      </c>
      <c r="E89">
        <v>5</v>
      </c>
      <c r="F89">
        <v>0</v>
      </c>
      <c r="G89">
        <v>0</v>
      </c>
      <c r="H89" t="s">
        <v>577</v>
      </c>
      <c r="S89">
        <f t="shared" si="2"/>
        <v>0</v>
      </c>
    </row>
    <row r="90" spans="1:19" x14ac:dyDescent="0.25">
      <c r="A90" s="65" t="s">
        <v>99</v>
      </c>
      <c r="B90" s="66" t="s">
        <v>100</v>
      </c>
      <c r="C90" t="s">
        <v>61</v>
      </c>
      <c r="D90" s="66" t="s">
        <v>62</v>
      </c>
      <c r="E90">
        <v>12</v>
      </c>
      <c r="F90">
        <v>0</v>
      </c>
      <c r="G90">
        <v>0</v>
      </c>
      <c r="H90" t="s">
        <v>577</v>
      </c>
      <c r="S90">
        <f t="shared" si="2"/>
        <v>0</v>
      </c>
    </row>
    <row r="91" spans="1:19" x14ac:dyDescent="0.25">
      <c r="A91" s="65" t="s">
        <v>101</v>
      </c>
      <c r="B91" s="66" t="s">
        <v>102</v>
      </c>
      <c r="C91" t="s">
        <v>61</v>
      </c>
      <c r="D91" s="66" t="s">
        <v>62</v>
      </c>
      <c r="E91">
        <v>6</v>
      </c>
      <c r="F91">
        <v>0</v>
      </c>
      <c r="G91">
        <v>0</v>
      </c>
      <c r="H91" t="s">
        <v>577</v>
      </c>
      <c r="S91">
        <f t="shared" si="2"/>
        <v>0</v>
      </c>
    </row>
    <row r="92" spans="1:19" x14ac:dyDescent="0.25">
      <c r="A92" s="65" t="s">
        <v>107</v>
      </c>
      <c r="B92" s="66" t="s">
        <v>108</v>
      </c>
      <c r="C92" t="s">
        <v>61</v>
      </c>
      <c r="D92" s="66" t="s">
        <v>62</v>
      </c>
      <c r="E92">
        <v>5</v>
      </c>
      <c r="F92">
        <v>0</v>
      </c>
      <c r="G92">
        <v>0</v>
      </c>
      <c r="H92" t="s">
        <v>577</v>
      </c>
      <c r="S92">
        <f t="shared" si="2"/>
        <v>0</v>
      </c>
    </row>
    <row r="93" spans="1:19" x14ac:dyDescent="0.25">
      <c r="A93" s="65" t="s">
        <v>127</v>
      </c>
      <c r="B93" s="66" t="s">
        <v>128</v>
      </c>
      <c r="C93" t="s">
        <v>61</v>
      </c>
      <c r="D93" s="66" t="s">
        <v>62</v>
      </c>
      <c r="E93">
        <v>5</v>
      </c>
      <c r="F93">
        <v>0</v>
      </c>
      <c r="G93">
        <v>0</v>
      </c>
      <c r="H93" t="s">
        <v>577</v>
      </c>
      <c r="S93">
        <f t="shared" si="2"/>
        <v>0</v>
      </c>
    </row>
    <row r="94" spans="1:19" x14ac:dyDescent="0.25">
      <c r="A94" s="65" t="s">
        <v>111</v>
      </c>
      <c r="B94" s="66" t="s">
        <v>112</v>
      </c>
      <c r="C94" t="s">
        <v>61</v>
      </c>
      <c r="D94" s="66" t="s">
        <v>62</v>
      </c>
      <c r="E94">
        <v>5</v>
      </c>
      <c r="F94">
        <v>0</v>
      </c>
      <c r="G94">
        <v>0</v>
      </c>
      <c r="H94" t="s">
        <v>577</v>
      </c>
      <c r="S94">
        <f t="shared" si="2"/>
        <v>0</v>
      </c>
    </row>
    <row r="95" spans="1:19" x14ac:dyDescent="0.25">
      <c r="A95" s="65" t="s">
        <v>121</v>
      </c>
      <c r="B95" s="66" t="s">
        <v>122</v>
      </c>
      <c r="C95" t="s">
        <v>61</v>
      </c>
      <c r="D95" s="66" t="s">
        <v>62</v>
      </c>
      <c r="E95">
        <v>10</v>
      </c>
      <c r="F95">
        <v>0</v>
      </c>
      <c r="G95">
        <v>0</v>
      </c>
      <c r="H95" t="s">
        <v>577</v>
      </c>
      <c r="S95">
        <f t="shared" si="2"/>
        <v>0</v>
      </c>
    </row>
    <row r="96" spans="1:19" x14ac:dyDescent="0.25">
      <c r="A96" s="65" t="s">
        <v>123</v>
      </c>
      <c r="B96" s="66" t="s">
        <v>124</v>
      </c>
      <c r="C96" t="s">
        <v>61</v>
      </c>
      <c r="D96" s="66" t="s">
        <v>62</v>
      </c>
      <c r="E96">
        <v>10</v>
      </c>
      <c r="F96">
        <v>0</v>
      </c>
      <c r="G96">
        <v>0</v>
      </c>
      <c r="H96" t="s">
        <v>577</v>
      </c>
      <c r="S96">
        <f t="shared" si="2"/>
        <v>0</v>
      </c>
    </row>
    <row r="97" spans="1:19" x14ac:dyDescent="0.25">
      <c r="A97" s="65" t="s">
        <v>135</v>
      </c>
      <c r="B97" s="66" t="s">
        <v>136</v>
      </c>
      <c r="C97" t="s">
        <v>61</v>
      </c>
      <c r="D97" s="66" t="s">
        <v>62</v>
      </c>
      <c r="E97">
        <v>5</v>
      </c>
      <c r="F97">
        <v>0</v>
      </c>
      <c r="G97">
        <v>0</v>
      </c>
      <c r="H97" t="s">
        <v>577</v>
      </c>
      <c r="S97">
        <f t="shared" si="2"/>
        <v>0</v>
      </c>
    </row>
    <row r="98" spans="1:19" x14ac:dyDescent="0.25">
      <c r="A98" s="65" t="s">
        <v>155</v>
      </c>
      <c r="B98" s="66" t="s">
        <v>156</v>
      </c>
      <c r="C98" t="s">
        <v>61</v>
      </c>
      <c r="D98" s="66" t="s">
        <v>62</v>
      </c>
      <c r="E98">
        <v>11.5</v>
      </c>
      <c r="F98">
        <v>0</v>
      </c>
      <c r="G98">
        <v>0</v>
      </c>
      <c r="H98" t="s">
        <v>577</v>
      </c>
      <c r="S98">
        <f t="shared" si="2"/>
        <v>0</v>
      </c>
    </row>
    <row r="99" spans="1:19" x14ac:dyDescent="0.25">
      <c r="A99" s="65" t="s">
        <v>199</v>
      </c>
      <c r="B99" s="66" t="s">
        <v>200</v>
      </c>
      <c r="C99" t="s">
        <v>173</v>
      </c>
      <c r="D99" s="66" t="s">
        <v>174</v>
      </c>
      <c r="E99">
        <v>12</v>
      </c>
      <c r="F99">
        <v>0</v>
      </c>
      <c r="G99">
        <v>0</v>
      </c>
      <c r="H99" t="s">
        <v>577</v>
      </c>
      <c r="S99">
        <f t="shared" si="2"/>
        <v>0</v>
      </c>
    </row>
    <row r="100" spans="1:19" x14ac:dyDescent="0.25">
      <c r="A100" s="65" t="s">
        <v>207</v>
      </c>
      <c r="B100" s="66" t="s">
        <v>208</v>
      </c>
      <c r="C100" t="s">
        <v>173</v>
      </c>
      <c r="D100" s="66" t="s">
        <v>174</v>
      </c>
      <c r="E100">
        <v>30</v>
      </c>
      <c r="F100">
        <v>0</v>
      </c>
      <c r="G100">
        <v>0</v>
      </c>
      <c r="H100" t="s">
        <v>577</v>
      </c>
      <c r="S100">
        <f t="shared" si="2"/>
        <v>0</v>
      </c>
    </row>
    <row r="101" spans="1:19" x14ac:dyDescent="0.25">
      <c r="A101" s="65" t="s">
        <v>209</v>
      </c>
      <c r="B101" s="66" t="s">
        <v>210</v>
      </c>
      <c r="C101" t="s">
        <v>173</v>
      </c>
      <c r="D101" s="66" t="s">
        <v>174</v>
      </c>
      <c r="E101">
        <v>12</v>
      </c>
      <c r="F101">
        <v>0</v>
      </c>
      <c r="G101">
        <v>0</v>
      </c>
      <c r="H101" t="s">
        <v>577</v>
      </c>
      <c r="S101">
        <f t="shared" si="2"/>
        <v>0</v>
      </c>
    </row>
    <row r="102" spans="1:19" x14ac:dyDescent="0.25">
      <c r="A102" s="65" t="s">
        <v>217</v>
      </c>
      <c r="B102" s="66" t="s">
        <v>218</v>
      </c>
      <c r="C102" t="s">
        <v>173</v>
      </c>
      <c r="D102" s="66" t="s">
        <v>174</v>
      </c>
      <c r="E102">
        <v>12</v>
      </c>
      <c r="F102">
        <v>0</v>
      </c>
      <c r="G102">
        <v>0</v>
      </c>
      <c r="H102" t="s">
        <v>577</v>
      </c>
      <c r="S102">
        <f t="shared" si="2"/>
        <v>0</v>
      </c>
    </row>
    <row r="103" spans="1:19" x14ac:dyDescent="0.25">
      <c r="A103" s="65" t="s">
        <v>213</v>
      </c>
      <c r="B103" s="66" t="s">
        <v>214</v>
      </c>
      <c r="C103" t="s">
        <v>173</v>
      </c>
      <c r="D103" s="66" t="s">
        <v>174</v>
      </c>
      <c r="E103">
        <v>12</v>
      </c>
      <c r="F103">
        <v>0</v>
      </c>
      <c r="G103">
        <v>0</v>
      </c>
      <c r="H103" t="s">
        <v>577</v>
      </c>
      <c r="S103">
        <f t="shared" si="2"/>
        <v>0</v>
      </c>
    </row>
    <row r="104" spans="1:19" x14ac:dyDescent="0.25">
      <c r="A104" s="65" t="s">
        <v>229</v>
      </c>
      <c r="B104" s="66" t="s">
        <v>230</v>
      </c>
      <c r="C104" t="s">
        <v>173</v>
      </c>
      <c r="D104" s="66" t="s">
        <v>174</v>
      </c>
      <c r="E104">
        <v>16</v>
      </c>
      <c r="F104">
        <v>0</v>
      </c>
      <c r="G104">
        <v>0</v>
      </c>
      <c r="H104" t="s">
        <v>577</v>
      </c>
      <c r="S104">
        <f t="shared" si="2"/>
        <v>0</v>
      </c>
    </row>
    <row r="105" spans="1:19" x14ac:dyDescent="0.25">
      <c r="A105" s="65" t="s">
        <v>239</v>
      </c>
      <c r="B105" s="66" t="s">
        <v>240</v>
      </c>
      <c r="C105" t="s">
        <v>61</v>
      </c>
      <c r="D105" s="66" t="s">
        <v>62</v>
      </c>
      <c r="E105">
        <v>9</v>
      </c>
      <c r="F105">
        <v>0</v>
      </c>
      <c r="G105">
        <v>0</v>
      </c>
      <c r="H105" t="s">
        <v>577</v>
      </c>
      <c r="S105">
        <f t="shared" si="2"/>
        <v>0</v>
      </c>
    </row>
    <row r="106" spans="1:19" x14ac:dyDescent="0.25">
      <c r="A106" s="65" t="s">
        <v>185</v>
      </c>
      <c r="B106" s="66" t="s">
        <v>186</v>
      </c>
      <c r="C106" t="s">
        <v>173</v>
      </c>
      <c r="D106" s="66" t="s">
        <v>174</v>
      </c>
      <c r="E106">
        <v>7.5</v>
      </c>
      <c r="F106">
        <v>0</v>
      </c>
      <c r="G106">
        <v>0</v>
      </c>
      <c r="H106" t="s">
        <v>577</v>
      </c>
      <c r="S106">
        <f t="shared" si="2"/>
        <v>0</v>
      </c>
    </row>
    <row r="107" spans="1:19" x14ac:dyDescent="0.25">
      <c r="A107" s="75" t="s">
        <v>469</v>
      </c>
      <c r="B107" s="76" t="s">
        <v>470</v>
      </c>
      <c r="C107" t="s">
        <v>173</v>
      </c>
      <c r="D107" s="66" t="s">
        <v>174</v>
      </c>
      <c r="E107">
        <v>16</v>
      </c>
      <c r="F107">
        <v>0</v>
      </c>
      <c r="G107">
        <v>0</v>
      </c>
      <c r="H107" t="s">
        <v>577</v>
      </c>
      <c r="S107">
        <f t="shared" si="2"/>
        <v>0</v>
      </c>
    </row>
    <row r="108" spans="1:19" x14ac:dyDescent="0.25">
      <c r="A108" s="75" t="s">
        <v>471</v>
      </c>
      <c r="B108" s="76" t="s">
        <v>472</v>
      </c>
      <c r="C108" t="s">
        <v>173</v>
      </c>
      <c r="D108" s="66" t="s">
        <v>174</v>
      </c>
      <c r="E108">
        <v>24</v>
      </c>
      <c r="F108">
        <v>0</v>
      </c>
      <c r="G108">
        <v>0</v>
      </c>
      <c r="H108" t="s">
        <v>577</v>
      </c>
      <c r="S108">
        <f t="shared" si="2"/>
        <v>0</v>
      </c>
    </row>
    <row r="109" spans="1:19" x14ac:dyDescent="0.25">
      <c r="A109" s="75" t="s">
        <v>459</v>
      </c>
      <c r="B109" s="76" t="s">
        <v>460</v>
      </c>
      <c r="C109" t="s">
        <v>173</v>
      </c>
      <c r="D109" s="66" t="s">
        <v>174</v>
      </c>
      <c r="E109">
        <v>7.5</v>
      </c>
      <c r="F109">
        <v>0</v>
      </c>
      <c r="G109">
        <v>0</v>
      </c>
      <c r="H109" t="s">
        <v>577</v>
      </c>
      <c r="S109">
        <f t="shared" si="2"/>
        <v>0</v>
      </c>
    </row>
    <row r="110" spans="1:19" x14ac:dyDescent="0.25">
      <c r="A110" s="75" t="s">
        <v>461</v>
      </c>
      <c r="B110" s="76" t="s">
        <v>462</v>
      </c>
      <c r="C110" t="s">
        <v>173</v>
      </c>
      <c r="D110" s="76" t="s">
        <v>174</v>
      </c>
      <c r="E110">
        <v>7.5</v>
      </c>
      <c r="F110">
        <v>0</v>
      </c>
      <c r="G110">
        <v>0</v>
      </c>
      <c r="H110" t="s">
        <v>577</v>
      </c>
      <c r="S110">
        <f t="shared" si="2"/>
        <v>0</v>
      </c>
    </row>
    <row r="111" spans="1:19" x14ac:dyDescent="0.25">
      <c r="A111" s="65" t="s">
        <v>298</v>
      </c>
      <c r="B111" s="66" t="s">
        <v>299</v>
      </c>
      <c r="C111" t="s">
        <v>173</v>
      </c>
      <c r="D111" s="66" t="s">
        <v>174</v>
      </c>
      <c r="E111">
        <v>12</v>
      </c>
      <c r="F111">
        <v>0</v>
      </c>
      <c r="G111">
        <v>0</v>
      </c>
      <c r="H111" t="s">
        <v>577</v>
      </c>
      <c r="S111">
        <f t="shared" si="2"/>
        <v>0</v>
      </c>
    </row>
    <row r="112" spans="1:19" x14ac:dyDescent="0.25">
      <c r="A112" s="65" t="s">
        <v>259</v>
      </c>
      <c r="B112" s="66" t="s">
        <v>260</v>
      </c>
      <c r="C112" t="s">
        <v>67</v>
      </c>
      <c r="D112" s="66" t="s">
        <v>68</v>
      </c>
      <c r="E112">
        <v>6</v>
      </c>
      <c r="F112">
        <v>0</v>
      </c>
      <c r="G112">
        <v>0</v>
      </c>
      <c r="H112" t="s">
        <v>577</v>
      </c>
      <c r="S112">
        <f t="shared" si="2"/>
        <v>0</v>
      </c>
    </row>
    <row r="113" spans="1:19" x14ac:dyDescent="0.25">
      <c r="A113" s="41" t="s">
        <v>58</v>
      </c>
      <c r="B113" s="41"/>
      <c r="C113" s="41"/>
      <c r="D113" s="41"/>
      <c r="E113" s="41"/>
      <c r="F113" s="41">
        <f>SUM(F2:F112)</f>
        <v>187698</v>
      </c>
      <c r="G113" s="41">
        <f t="shared" ref="G113:S113" si="3">SUM(G2:G112)</f>
        <v>183663</v>
      </c>
      <c r="H113" s="41">
        <f t="shared" si="3"/>
        <v>152718</v>
      </c>
      <c r="I113" s="41">
        <f t="shared" si="3"/>
        <v>150750</v>
      </c>
      <c r="J113" s="41">
        <f t="shared" si="3"/>
        <v>0</v>
      </c>
      <c r="K113" s="41">
        <f t="shared" si="3"/>
        <v>0</v>
      </c>
      <c r="L113" s="41">
        <f t="shared" si="3"/>
        <v>0</v>
      </c>
      <c r="M113" s="41">
        <f t="shared" si="3"/>
        <v>0</v>
      </c>
      <c r="N113" s="41">
        <f t="shared" si="3"/>
        <v>0</v>
      </c>
      <c r="O113" s="41">
        <f t="shared" si="3"/>
        <v>0</v>
      </c>
      <c r="P113" s="41">
        <f t="shared" si="3"/>
        <v>0</v>
      </c>
      <c r="Q113" s="41">
        <f t="shared" si="3"/>
        <v>0</v>
      </c>
      <c r="R113" s="41">
        <f t="shared" si="3"/>
        <v>0</v>
      </c>
      <c r="S113" s="41">
        <f t="shared" si="3"/>
        <v>674829</v>
      </c>
    </row>
    <row r="123" spans="1:19" x14ac:dyDescent="0.25">
      <c r="C123" t="s">
        <v>173</v>
      </c>
      <c r="D123" s="40" t="s">
        <v>174</v>
      </c>
      <c r="F123" s="45">
        <f t="shared" ref="F123:S127" si="4">SUMIF($C$2:$C$82,$C123,F$2:F$82)</f>
        <v>103363</v>
      </c>
      <c r="G123" s="45">
        <f t="shared" si="4"/>
        <v>105733</v>
      </c>
      <c r="H123" s="45">
        <f t="shared" si="4"/>
        <v>69262</v>
      </c>
      <c r="I123" s="45">
        <f t="shared" si="4"/>
        <v>44179</v>
      </c>
      <c r="J123" s="45">
        <f t="shared" si="4"/>
        <v>0</v>
      </c>
      <c r="K123" s="45">
        <f t="shared" si="4"/>
        <v>0</v>
      </c>
      <c r="L123" s="45">
        <f t="shared" si="4"/>
        <v>0</v>
      </c>
      <c r="M123" s="45">
        <f t="shared" si="4"/>
        <v>0</v>
      </c>
      <c r="N123" s="45">
        <f t="shared" si="4"/>
        <v>0</v>
      </c>
      <c r="O123" s="45">
        <f t="shared" si="4"/>
        <v>0</v>
      </c>
      <c r="P123" s="45">
        <f t="shared" si="4"/>
        <v>0</v>
      </c>
      <c r="Q123" s="45">
        <f t="shared" si="4"/>
        <v>0</v>
      </c>
      <c r="R123" s="45">
        <f t="shared" si="4"/>
        <v>0</v>
      </c>
      <c r="S123" s="45">
        <f t="shared" si="4"/>
        <v>322537</v>
      </c>
    </row>
    <row r="124" spans="1:19" x14ac:dyDescent="0.25">
      <c r="C124" t="s">
        <v>67</v>
      </c>
      <c r="D124" s="40" t="s">
        <v>68</v>
      </c>
      <c r="F124" s="45">
        <f t="shared" si="4"/>
        <v>16480</v>
      </c>
      <c r="G124" s="45">
        <f t="shared" si="4"/>
        <v>2986</v>
      </c>
      <c r="H124" s="45">
        <f t="shared" si="4"/>
        <v>4551</v>
      </c>
      <c r="I124" s="45">
        <f t="shared" si="4"/>
        <v>1142</v>
      </c>
      <c r="J124" s="45">
        <f t="shared" si="4"/>
        <v>0</v>
      </c>
      <c r="K124" s="45">
        <f t="shared" si="4"/>
        <v>0</v>
      </c>
      <c r="L124" s="45">
        <f t="shared" si="4"/>
        <v>0</v>
      </c>
      <c r="M124" s="45">
        <f t="shared" si="4"/>
        <v>0</v>
      </c>
      <c r="N124" s="45">
        <f t="shared" si="4"/>
        <v>0</v>
      </c>
      <c r="O124" s="45">
        <f t="shared" si="4"/>
        <v>0</v>
      </c>
      <c r="P124" s="45">
        <f t="shared" si="4"/>
        <v>0</v>
      </c>
      <c r="Q124" s="45">
        <f t="shared" si="4"/>
        <v>0</v>
      </c>
      <c r="R124" s="45">
        <f t="shared" si="4"/>
        <v>0</v>
      </c>
      <c r="S124" s="45">
        <f t="shared" si="4"/>
        <v>25159</v>
      </c>
    </row>
    <row r="125" spans="1:19" x14ac:dyDescent="0.25">
      <c r="C125" t="s">
        <v>61</v>
      </c>
      <c r="D125" s="40" t="s">
        <v>62</v>
      </c>
      <c r="F125" s="45">
        <f t="shared" si="4"/>
        <v>51262</v>
      </c>
      <c r="G125" s="45">
        <f t="shared" si="4"/>
        <v>59316</v>
      </c>
      <c r="H125" s="45">
        <f t="shared" si="4"/>
        <v>63436</v>
      </c>
      <c r="I125" s="45">
        <f t="shared" si="4"/>
        <v>87884</v>
      </c>
      <c r="J125" s="45">
        <f t="shared" si="4"/>
        <v>0</v>
      </c>
      <c r="K125" s="45">
        <f t="shared" si="4"/>
        <v>0</v>
      </c>
      <c r="L125" s="45">
        <f t="shared" si="4"/>
        <v>0</v>
      </c>
      <c r="M125" s="45">
        <f t="shared" si="4"/>
        <v>0</v>
      </c>
      <c r="N125" s="45">
        <f t="shared" si="4"/>
        <v>0</v>
      </c>
      <c r="O125" s="45">
        <f t="shared" si="4"/>
        <v>0</v>
      </c>
      <c r="P125" s="45">
        <f t="shared" si="4"/>
        <v>0</v>
      </c>
      <c r="Q125" s="45">
        <f t="shared" si="4"/>
        <v>0</v>
      </c>
      <c r="R125" s="45">
        <f t="shared" si="4"/>
        <v>0</v>
      </c>
      <c r="S125" s="45">
        <f t="shared" si="4"/>
        <v>261898</v>
      </c>
    </row>
    <row r="126" spans="1:19" x14ac:dyDescent="0.25">
      <c r="C126" t="s">
        <v>261</v>
      </c>
      <c r="D126" s="40" t="s">
        <v>262</v>
      </c>
      <c r="F126" s="45">
        <f t="shared" si="4"/>
        <v>0</v>
      </c>
      <c r="G126" s="45">
        <f t="shared" si="4"/>
        <v>0</v>
      </c>
      <c r="H126" s="45">
        <f t="shared" si="4"/>
        <v>0</v>
      </c>
      <c r="I126" s="45">
        <f t="shared" si="4"/>
        <v>0</v>
      </c>
      <c r="J126" s="45">
        <f t="shared" si="4"/>
        <v>0</v>
      </c>
      <c r="K126" s="45">
        <f t="shared" si="4"/>
        <v>0</v>
      </c>
      <c r="L126" s="45">
        <f t="shared" si="4"/>
        <v>0</v>
      </c>
      <c r="M126" s="45">
        <f t="shared" si="4"/>
        <v>0</v>
      </c>
      <c r="N126" s="45">
        <f t="shared" si="4"/>
        <v>0</v>
      </c>
      <c r="O126" s="45">
        <f t="shared" si="4"/>
        <v>0</v>
      </c>
      <c r="P126" s="45">
        <f t="shared" si="4"/>
        <v>0</v>
      </c>
      <c r="Q126" s="45">
        <f t="shared" si="4"/>
        <v>0</v>
      </c>
      <c r="R126" s="45">
        <f t="shared" si="4"/>
        <v>0</v>
      </c>
      <c r="S126" s="45">
        <f t="shared" si="4"/>
        <v>0</v>
      </c>
    </row>
    <row r="127" spans="1:19" x14ac:dyDescent="0.25">
      <c r="C127" t="s">
        <v>278</v>
      </c>
      <c r="D127" s="40" t="s">
        <v>279</v>
      </c>
      <c r="F127" s="45">
        <f t="shared" si="4"/>
        <v>16593</v>
      </c>
      <c r="G127" s="45">
        <f t="shared" si="4"/>
        <v>15628</v>
      </c>
      <c r="H127" s="45">
        <f t="shared" si="4"/>
        <v>15469</v>
      </c>
      <c r="I127" s="45">
        <f t="shared" si="4"/>
        <v>17545</v>
      </c>
      <c r="J127" s="45">
        <f t="shared" si="4"/>
        <v>0</v>
      </c>
      <c r="K127" s="45">
        <f t="shared" si="4"/>
        <v>0</v>
      </c>
      <c r="L127" s="45">
        <f t="shared" si="4"/>
        <v>0</v>
      </c>
      <c r="M127" s="45">
        <f t="shared" si="4"/>
        <v>0</v>
      </c>
      <c r="N127" s="45">
        <f t="shared" si="4"/>
        <v>0</v>
      </c>
      <c r="O127" s="45">
        <f t="shared" si="4"/>
        <v>0</v>
      </c>
      <c r="P127" s="45">
        <f t="shared" si="4"/>
        <v>0</v>
      </c>
      <c r="Q127" s="45">
        <f t="shared" si="4"/>
        <v>0</v>
      </c>
      <c r="R127" s="45">
        <f t="shared" si="4"/>
        <v>0</v>
      </c>
      <c r="S127" s="45">
        <f t="shared" si="4"/>
        <v>65235</v>
      </c>
    </row>
    <row r="129" spans="3:19" x14ac:dyDescent="0.25">
      <c r="C129" t="s">
        <v>495</v>
      </c>
      <c r="F129" s="58">
        <f>SUM(F123:F127)-F113</f>
        <v>0</v>
      </c>
      <c r="G129" s="58">
        <f t="shared" ref="G129:S129" si="5">SUM(G123:G127)-G113</f>
        <v>0</v>
      </c>
      <c r="H129" s="58">
        <f t="shared" si="5"/>
        <v>0</v>
      </c>
      <c r="I129" s="58">
        <f t="shared" si="5"/>
        <v>0</v>
      </c>
      <c r="J129" s="58">
        <f t="shared" si="5"/>
        <v>0</v>
      </c>
      <c r="K129" s="58">
        <f t="shared" si="5"/>
        <v>0</v>
      </c>
      <c r="L129" s="58">
        <f t="shared" si="5"/>
        <v>0</v>
      </c>
      <c r="M129" s="58">
        <f t="shared" si="5"/>
        <v>0</v>
      </c>
      <c r="N129" s="58">
        <f t="shared" si="5"/>
        <v>0</v>
      </c>
      <c r="O129" s="58">
        <f t="shared" si="5"/>
        <v>0</v>
      </c>
      <c r="P129" s="58">
        <f t="shared" si="5"/>
        <v>0</v>
      </c>
      <c r="Q129" s="58">
        <f t="shared" si="5"/>
        <v>0</v>
      </c>
      <c r="R129" s="58">
        <f t="shared" si="5"/>
        <v>0</v>
      </c>
      <c r="S129" s="58">
        <f t="shared" si="5"/>
        <v>0</v>
      </c>
    </row>
  </sheetData>
  <autoFilter ref="A1:S113" xr:uid="{BF871A6F-D38E-49A0-B855-4B805880F3B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D0A5-7086-4F40-84B7-6C6C1AF742CC}">
  <sheetPr>
    <tabColor rgb="FFFFFF00"/>
  </sheetPr>
  <dimension ref="A1:S124"/>
  <sheetViews>
    <sheetView workbookViewId="0">
      <pane xSplit="5" ySplit="1" topLeftCell="F2" activePane="bottomRight" state="frozen"/>
      <selection activeCell="R114" sqref="R114"/>
      <selection pane="topRight" activeCell="R114" sqref="R114"/>
      <selection pane="bottomLeft" activeCell="R114" sqref="R114"/>
      <selection pane="bottomRight" activeCell="I7" sqref="I7"/>
    </sheetView>
  </sheetViews>
  <sheetFormatPr defaultRowHeight="15" x14ac:dyDescent="0.25"/>
  <cols>
    <col min="2" max="2" width="36.28515625" bestFit="1" customWidth="1"/>
    <col min="4" max="4" width="28.28515625" bestFit="1" customWidth="1"/>
  </cols>
  <sheetData>
    <row r="1" spans="1:19" x14ac:dyDescent="0.25">
      <c r="A1" s="38" t="s">
        <v>40</v>
      </c>
      <c r="B1" s="38" t="s">
        <v>41</v>
      </c>
      <c r="C1" s="38" t="s">
        <v>42</v>
      </c>
      <c r="D1" s="38" t="s">
        <v>43</v>
      </c>
      <c r="E1" s="38" t="s">
        <v>44</v>
      </c>
      <c r="F1" s="38">
        <v>202501</v>
      </c>
      <c r="G1" s="38">
        <v>202502</v>
      </c>
      <c r="H1" s="38">
        <v>202503</v>
      </c>
      <c r="I1" s="38">
        <v>202504</v>
      </c>
      <c r="J1" s="38">
        <v>202505</v>
      </c>
      <c r="K1" s="38">
        <v>202506</v>
      </c>
      <c r="L1" s="38">
        <v>202507</v>
      </c>
      <c r="M1" s="38">
        <v>202508</v>
      </c>
      <c r="N1" s="38">
        <v>202509</v>
      </c>
      <c r="O1" s="38">
        <v>202510</v>
      </c>
      <c r="P1" s="38">
        <v>202511</v>
      </c>
      <c r="Q1" s="38">
        <v>202512</v>
      </c>
      <c r="R1" s="38">
        <v>202513</v>
      </c>
      <c r="S1" s="38" t="s">
        <v>58</v>
      </c>
    </row>
    <row r="2" spans="1:19" x14ac:dyDescent="0.25">
      <c r="A2" s="65" t="s">
        <v>276</v>
      </c>
      <c r="B2" s="66" t="s">
        <v>277</v>
      </c>
      <c r="C2" t="s">
        <v>278</v>
      </c>
      <c r="D2" s="66" t="s">
        <v>279</v>
      </c>
      <c r="E2">
        <v>11.25</v>
      </c>
      <c r="F2">
        <v>3205</v>
      </c>
      <c r="G2">
        <v>5444</v>
      </c>
      <c r="H2">
        <v>1827</v>
      </c>
      <c r="I2">
        <v>3662</v>
      </c>
      <c r="S2">
        <f t="shared" ref="S2:S45" si="0">SUM(F2:R2)</f>
        <v>14138</v>
      </c>
    </row>
    <row r="3" spans="1:19" x14ac:dyDescent="0.25">
      <c r="A3" s="65" t="s">
        <v>280</v>
      </c>
      <c r="B3" s="66" t="s">
        <v>281</v>
      </c>
      <c r="C3" t="s">
        <v>278</v>
      </c>
      <c r="D3" s="66" t="s">
        <v>279</v>
      </c>
      <c r="E3">
        <v>11.25</v>
      </c>
      <c r="F3">
        <v>6938</v>
      </c>
      <c r="G3">
        <v>5156</v>
      </c>
      <c r="H3">
        <v>10026</v>
      </c>
      <c r="I3">
        <v>7685</v>
      </c>
      <c r="S3">
        <f t="shared" si="0"/>
        <v>29805</v>
      </c>
    </row>
    <row r="4" spans="1:19" x14ac:dyDescent="0.25">
      <c r="A4" s="65" t="s">
        <v>282</v>
      </c>
      <c r="B4" s="66" t="s">
        <v>283</v>
      </c>
      <c r="C4" t="s">
        <v>278</v>
      </c>
      <c r="D4" s="66" t="s">
        <v>279</v>
      </c>
      <c r="E4">
        <v>11.25</v>
      </c>
      <c r="F4">
        <v>6782</v>
      </c>
      <c r="G4">
        <v>5080</v>
      </c>
      <c r="H4">
        <v>3962</v>
      </c>
      <c r="I4">
        <v>5825</v>
      </c>
      <c r="S4">
        <f t="shared" si="0"/>
        <v>21649</v>
      </c>
    </row>
    <row r="5" spans="1:19" x14ac:dyDescent="0.25">
      <c r="A5" s="65" t="s">
        <v>284</v>
      </c>
      <c r="B5" s="66" t="s">
        <v>285</v>
      </c>
      <c r="C5" t="s">
        <v>173</v>
      </c>
      <c r="D5" s="66" t="s">
        <v>174</v>
      </c>
      <c r="E5">
        <v>16</v>
      </c>
      <c r="F5">
        <v>0</v>
      </c>
      <c r="G5">
        <v>1312</v>
      </c>
      <c r="H5">
        <v>1758</v>
      </c>
      <c r="I5">
        <v>0</v>
      </c>
      <c r="S5">
        <f t="shared" si="0"/>
        <v>3070</v>
      </c>
    </row>
    <row r="6" spans="1:19" x14ac:dyDescent="0.25">
      <c r="A6" s="65" t="s">
        <v>87</v>
      </c>
      <c r="B6" s="66" t="s">
        <v>88</v>
      </c>
      <c r="C6" t="s">
        <v>67</v>
      </c>
      <c r="D6" s="66" t="s">
        <v>68</v>
      </c>
      <c r="E6">
        <v>7.8</v>
      </c>
      <c r="F6">
        <v>222</v>
      </c>
      <c r="G6">
        <v>664</v>
      </c>
      <c r="H6">
        <v>224</v>
      </c>
      <c r="I6">
        <v>445</v>
      </c>
      <c r="S6">
        <f>SUM(F6:R6)</f>
        <v>1555</v>
      </c>
    </row>
    <row r="7" spans="1:19" x14ac:dyDescent="0.25">
      <c r="A7" s="65" t="s">
        <v>89</v>
      </c>
      <c r="B7" s="66" t="s">
        <v>90</v>
      </c>
      <c r="C7" t="s">
        <v>67</v>
      </c>
      <c r="D7" s="66" t="s">
        <v>68</v>
      </c>
      <c r="E7">
        <v>7</v>
      </c>
      <c r="F7">
        <v>214</v>
      </c>
      <c r="G7">
        <v>207</v>
      </c>
      <c r="H7">
        <v>205</v>
      </c>
      <c r="I7">
        <v>417</v>
      </c>
      <c r="S7">
        <f>SUM(F7:R7)</f>
        <v>1043</v>
      </c>
    </row>
    <row r="8" spans="1:19" x14ac:dyDescent="0.25">
      <c r="A8" s="65" t="s">
        <v>97</v>
      </c>
      <c r="B8" s="66" t="s">
        <v>98</v>
      </c>
      <c r="C8" t="s">
        <v>61</v>
      </c>
      <c r="D8" s="66" t="s">
        <v>62</v>
      </c>
      <c r="E8">
        <v>5</v>
      </c>
      <c r="F8">
        <v>1120</v>
      </c>
      <c r="G8">
        <v>705</v>
      </c>
      <c r="H8">
        <v>1133</v>
      </c>
      <c r="I8">
        <v>981</v>
      </c>
      <c r="S8">
        <f t="shared" si="0"/>
        <v>3939</v>
      </c>
    </row>
    <row r="9" spans="1:19" x14ac:dyDescent="0.25">
      <c r="A9" s="65" t="s">
        <v>103</v>
      </c>
      <c r="B9" s="66" t="s">
        <v>104</v>
      </c>
      <c r="C9" t="s">
        <v>61</v>
      </c>
      <c r="D9" s="66" t="s">
        <v>62</v>
      </c>
      <c r="E9">
        <v>6</v>
      </c>
      <c r="F9">
        <v>563</v>
      </c>
      <c r="G9">
        <v>392</v>
      </c>
      <c r="H9">
        <v>501</v>
      </c>
      <c r="I9">
        <v>621</v>
      </c>
      <c r="S9">
        <f t="shared" si="0"/>
        <v>2077</v>
      </c>
    </row>
    <row r="10" spans="1:19" x14ac:dyDescent="0.25">
      <c r="A10" s="65" t="s">
        <v>105</v>
      </c>
      <c r="B10" s="66" t="s">
        <v>106</v>
      </c>
      <c r="C10" t="s">
        <v>61</v>
      </c>
      <c r="D10" s="66" t="s">
        <v>62</v>
      </c>
      <c r="E10">
        <v>10</v>
      </c>
      <c r="F10">
        <v>1103</v>
      </c>
      <c r="G10">
        <v>1279</v>
      </c>
      <c r="H10">
        <v>1994</v>
      </c>
      <c r="I10">
        <v>3380</v>
      </c>
      <c r="S10">
        <f t="shared" si="0"/>
        <v>7756</v>
      </c>
    </row>
    <row r="11" spans="1:19" x14ac:dyDescent="0.25">
      <c r="A11" s="65" t="s">
        <v>109</v>
      </c>
      <c r="B11" s="66" t="s">
        <v>110</v>
      </c>
      <c r="C11" t="s">
        <v>61</v>
      </c>
      <c r="D11" s="66" t="s">
        <v>62</v>
      </c>
      <c r="E11">
        <v>5</v>
      </c>
      <c r="F11">
        <v>913</v>
      </c>
      <c r="G11">
        <v>881</v>
      </c>
      <c r="H11">
        <v>872</v>
      </c>
      <c r="I11">
        <v>1372</v>
      </c>
      <c r="S11">
        <f t="shared" si="0"/>
        <v>4038</v>
      </c>
    </row>
    <row r="12" spans="1:19" x14ac:dyDescent="0.25">
      <c r="A12" s="65" t="s">
        <v>113</v>
      </c>
      <c r="B12" s="66" t="s">
        <v>114</v>
      </c>
      <c r="C12" t="s">
        <v>61</v>
      </c>
      <c r="D12" s="66" t="s">
        <v>62</v>
      </c>
      <c r="E12">
        <v>5</v>
      </c>
      <c r="F12">
        <v>841</v>
      </c>
      <c r="G12">
        <v>451</v>
      </c>
      <c r="H12">
        <v>701</v>
      </c>
      <c r="I12">
        <v>943</v>
      </c>
      <c r="S12">
        <f t="shared" si="0"/>
        <v>2936</v>
      </c>
    </row>
    <row r="13" spans="1:19" x14ac:dyDescent="0.25">
      <c r="A13" s="65" t="s">
        <v>115</v>
      </c>
      <c r="B13" s="66" t="s">
        <v>116</v>
      </c>
      <c r="C13" t="s">
        <v>61</v>
      </c>
      <c r="D13" s="66" t="s">
        <v>62</v>
      </c>
      <c r="E13">
        <v>5</v>
      </c>
      <c r="F13">
        <v>1027</v>
      </c>
      <c r="G13">
        <v>973</v>
      </c>
      <c r="H13">
        <v>1219</v>
      </c>
      <c r="I13">
        <v>1711</v>
      </c>
      <c r="S13">
        <f t="shared" si="0"/>
        <v>4930</v>
      </c>
    </row>
    <row r="14" spans="1:19" x14ac:dyDescent="0.25">
      <c r="A14" s="65" t="s">
        <v>117</v>
      </c>
      <c r="B14" s="66" t="s">
        <v>118</v>
      </c>
      <c r="C14" t="s">
        <v>61</v>
      </c>
      <c r="D14" s="66" t="s">
        <v>62</v>
      </c>
      <c r="E14">
        <v>6</v>
      </c>
      <c r="F14">
        <v>864</v>
      </c>
      <c r="G14">
        <v>664</v>
      </c>
      <c r="H14">
        <v>753</v>
      </c>
      <c r="I14">
        <v>1214</v>
      </c>
      <c r="S14">
        <f t="shared" si="0"/>
        <v>3495</v>
      </c>
    </row>
    <row r="15" spans="1:19" x14ac:dyDescent="0.25">
      <c r="A15" s="65" t="s">
        <v>119</v>
      </c>
      <c r="B15" s="66" t="s">
        <v>120</v>
      </c>
      <c r="C15" t="s">
        <v>61</v>
      </c>
      <c r="D15" s="66" t="s">
        <v>62</v>
      </c>
      <c r="E15">
        <v>10</v>
      </c>
      <c r="F15">
        <v>1147</v>
      </c>
      <c r="G15">
        <v>1045</v>
      </c>
      <c r="H15">
        <v>1594</v>
      </c>
      <c r="I15">
        <v>3602</v>
      </c>
      <c r="S15">
        <f t="shared" si="0"/>
        <v>7388</v>
      </c>
    </row>
    <row r="16" spans="1:19" x14ac:dyDescent="0.25">
      <c r="A16" s="65" t="s">
        <v>125</v>
      </c>
      <c r="B16" s="66" t="s">
        <v>126</v>
      </c>
      <c r="C16" t="s">
        <v>61</v>
      </c>
      <c r="D16" s="66" t="s">
        <v>62</v>
      </c>
      <c r="E16">
        <v>10</v>
      </c>
      <c r="F16">
        <v>818</v>
      </c>
      <c r="G16">
        <v>899</v>
      </c>
      <c r="H16">
        <v>1314</v>
      </c>
      <c r="I16">
        <v>1305</v>
      </c>
      <c r="S16">
        <f t="shared" si="0"/>
        <v>4336</v>
      </c>
    </row>
    <row r="17" spans="1:19" x14ac:dyDescent="0.25">
      <c r="A17" s="65" t="s">
        <v>131</v>
      </c>
      <c r="B17" s="66" t="s">
        <v>132</v>
      </c>
      <c r="C17" t="s">
        <v>61</v>
      </c>
      <c r="D17" s="66" t="s">
        <v>62</v>
      </c>
      <c r="E17">
        <v>5</v>
      </c>
      <c r="F17">
        <v>1053</v>
      </c>
      <c r="G17">
        <v>1162</v>
      </c>
      <c r="H17">
        <v>1357</v>
      </c>
      <c r="I17">
        <v>1561</v>
      </c>
      <c r="S17">
        <f t="shared" si="0"/>
        <v>5133</v>
      </c>
    </row>
    <row r="18" spans="1:19" x14ac:dyDescent="0.25">
      <c r="A18" s="65" t="s">
        <v>133</v>
      </c>
      <c r="B18" s="66" t="s">
        <v>134</v>
      </c>
      <c r="C18" t="s">
        <v>61</v>
      </c>
      <c r="D18" s="66" t="s">
        <v>62</v>
      </c>
      <c r="E18">
        <v>5</v>
      </c>
      <c r="F18">
        <v>186</v>
      </c>
      <c r="G18">
        <v>189</v>
      </c>
      <c r="H18">
        <v>192</v>
      </c>
      <c r="I18">
        <v>46</v>
      </c>
      <c r="S18">
        <f t="shared" si="0"/>
        <v>613</v>
      </c>
    </row>
    <row r="19" spans="1:19" x14ac:dyDescent="0.25">
      <c r="A19" s="65" t="s">
        <v>137</v>
      </c>
      <c r="B19" s="66" t="s">
        <v>138</v>
      </c>
      <c r="C19" t="s">
        <v>61</v>
      </c>
      <c r="D19" s="66" t="s">
        <v>62</v>
      </c>
      <c r="E19">
        <v>5</v>
      </c>
      <c r="F19">
        <v>1092</v>
      </c>
      <c r="G19">
        <v>1127</v>
      </c>
      <c r="H19">
        <v>1525</v>
      </c>
      <c r="I19">
        <v>1543</v>
      </c>
      <c r="S19">
        <f t="shared" si="0"/>
        <v>5287</v>
      </c>
    </row>
    <row r="20" spans="1:19" x14ac:dyDescent="0.25">
      <c r="A20" s="65" t="s">
        <v>139</v>
      </c>
      <c r="B20" s="66" t="s">
        <v>140</v>
      </c>
      <c r="C20" t="s">
        <v>61</v>
      </c>
      <c r="D20" s="66" t="s">
        <v>62</v>
      </c>
      <c r="E20">
        <v>4.5</v>
      </c>
      <c r="F20">
        <v>530</v>
      </c>
      <c r="G20">
        <v>371</v>
      </c>
      <c r="H20">
        <v>523</v>
      </c>
      <c r="I20">
        <v>571</v>
      </c>
      <c r="S20">
        <f t="shared" si="0"/>
        <v>1995</v>
      </c>
    </row>
    <row r="21" spans="1:19" x14ac:dyDescent="0.25">
      <c r="A21" s="65" t="s">
        <v>141</v>
      </c>
      <c r="B21" s="66" t="s">
        <v>142</v>
      </c>
      <c r="C21" t="s">
        <v>61</v>
      </c>
      <c r="D21" s="66" t="s">
        <v>62</v>
      </c>
      <c r="E21">
        <v>5</v>
      </c>
      <c r="F21">
        <v>364</v>
      </c>
      <c r="G21">
        <v>378</v>
      </c>
      <c r="H21">
        <v>371</v>
      </c>
      <c r="I21">
        <v>368</v>
      </c>
      <c r="S21">
        <f t="shared" si="0"/>
        <v>1481</v>
      </c>
    </row>
    <row r="22" spans="1:19" x14ac:dyDescent="0.25">
      <c r="A22" s="65" t="s">
        <v>143</v>
      </c>
      <c r="B22" s="66" t="s">
        <v>144</v>
      </c>
      <c r="C22" t="s">
        <v>61</v>
      </c>
      <c r="D22" s="66" t="s">
        <v>62</v>
      </c>
      <c r="E22">
        <v>10</v>
      </c>
      <c r="F22">
        <v>956</v>
      </c>
      <c r="G22">
        <v>636</v>
      </c>
      <c r="H22">
        <v>1081</v>
      </c>
      <c r="I22">
        <v>775</v>
      </c>
      <c r="S22">
        <f t="shared" si="0"/>
        <v>3448</v>
      </c>
    </row>
    <row r="23" spans="1:19" x14ac:dyDescent="0.25">
      <c r="A23" s="65" t="s">
        <v>145</v>
      </c>
      <c r="B23" s="66" t="s">
        <v>146</v>
      </c>
      <c r="C23" t="s">
        <v>61</v>
      </c>
      <c r="D23" s="66" t="s">
        <v>62</v>
      </c>
      <c r="E23">
        <v>8</v>
      </c>
      <c r="F23">
        <v>2584</v>
      </c>
      <c r="G23">
        <v>1944</v>
      </c>
      <c r="H23">
        <v>1938</v>
      </c>
      <c r="I23">
        <v>2319</v>
      </c>
      <c r="S23">
        <f t="shared" si="0"/>
        <v>8785</v>
      </c>
    </row>
    <row r="24" spans="1:19" x14ac:dyDescent="0.25">
      <c r="A24" s="65" t="s">
        <v>147</v>
      </c>
      <c r="B24" s="66" t="s">
        <v>148</v>
      </c>
      <c r="C24" t="s">
        <v>61</v>
      </c>
      <c r="D24" s="66" t="s">
        <v>62</v>
      </c>
      <c r="E24">
        <v>10</v>
      </c>
      <c r="F24">
        <v>785</v>
      </c>
      <c r="G24">
        <v>782</v>
      </c>
      <c r="H24">
        <v>1079</v>
      </c>
      <c r="I24">
        <v>1274</v>
      </c>
      <c r="S24">
        <f t="shared" si="0"/>
        <v>3920</v>
      </c>
    </row>
    <row r="25" spans="1:19" x14ac:dyDescent="0.25">
      <c r="A25" s="65" t="s">
        <v>149</v>
      </c>
      <c r="B25" s="66" t="s">
        <v>150</v>
      </c>
      <c r="C25" t="s">
        <v>61</v>
      </c>
      <c r="D25" s="66" t="s">
        <v>62</v>
      </c>
      <c r="E25">
        <v>10</v>
      </c>
      <c r="F25">
        <v>697</v>
      </c>
      <c r="G25">
        <v>686</v>
      </c>
      <c r="H25">
        <v>995</v>
      </c>
      <c r="I25">
        <v>1490</v>
      </c>
      <c r="S25">
        <f t="shared" si="0"/>
        <v>3868</v>
      </c>
    </row>
    <row r="26" spans="1:19" x14ac:dyDescent="0.25">
      <c r="A26" s="65" t="s">
        <v>151</v>
      </c>
      <c r="B26" s="66" t="s">
        <v>152</v>
      </c>
      <c r="C26" t="s">
        <v>61</v>
      </c>
      <c r="D26" s="66" t="s">
        <v>62</v>
      </c>
      <c r="E26">
        <v>10.3</v>
      </c>
      <c r="F26">
        <v>4181</v>
      </c>
      <c r="G26">
        <v>4807</v>
      </c>
      <c r="H26">
        <v>4665</v>
      </c>
      <c r="I26">
        <v>4201</v>
      </c>
      <c r="S26">
        <f t="shared" si="0"/>
        <v>17854</v>
      </c>
    </row>
    <row r="27" spans="1:19" x14ac:dyDescent="0.25">
      <c r="A27" s="65" t="s">
        <v>153</v>
      </c>
      <c r="B27" s="66" t="s">
        <v>154</v>
      </c>
      <c r="C27" t="s">
        <v>61</v>
      </c>
      <c r="D27" s="66" t="s">
        <v>62</v>
      </c>
      <c r="E27">
        <v>10</v>
      </c>
      <c r="F27">
        <v>793</v>
      </c>
      <c r="G27">
        <v>792</v>
      </c>
      <c r="H27">
        <v>899</v>
      </c>
      <c r="I27">
        <v>1363</v>
      </c>
      <c r="S27">
        <f t="shared" si="0"/>
        <v>3847</v>
      </c>
    </row>
    <row r="28" spans="1:19" x14ac:dyDescent="0.25">
      <c r="A28" s="65" t="s">
        <v>157</v>
      </c>
      <c r="B28" s="66" t="s">
        <v>158</v>
      </c>
      <c r="C28" t="s">
        <v>61</v>
      </c>
      <c r="D28" s="66" t="s">
        <v>62</v>
      </c>
      <c r="E28">
        <v>10</v>
      </c>
      <c r="F28">
        <v>889</v>
      </c>
      <c r="G28">
        <v>698</v>
      </c>
      <c r="H28">
        <v>915</v>
      </c>
      <c r="I28">
        <v>1494</v>
      </c>
      <c r="S28">
        <f t="shared" si="0"/>
        <v>3996</v>
      </c>
    </row>
    <row r="29" spans="1:19" x14ac:dyDescent="0.25">
      <c r="A29" s="65" t="s">
        <v>159</v>
      </c>
      <c r="B29" s="66" t="s">
        <v>160</v>
      </c>
      <c r="C29" t="s">
        <v>61</v>
      </c>
      <c r="D29" s="66" t="s">
        <v>62</v>
      </c>
      <c r="E29">
        <v>10</v>
      </c>
      <c r="F29">
        <v>1200</v>
      </c>
      <c r="G29">
        <v>1087</v>
      </c>
      <c r="H29">
        <v>1297</v>
      </c>
      <c r="I29">
        <v>1517</v>
      </c>
      <c r="S29">
        <f t="shared" si="0"/>
        <v>5101</v>
      </c>
    </row>
    <row r="30" spans="1:19" x14ac:dyDescent="0.25">
      <c r="A30" s="65" t="s">
        <v>169</v>
      </c>
      <c r="B30" s="66" t="s">
        <v>170</v>
      </c>
      <c r="C30" t="s">
        <v>67</v>
      </c>
      <c r="D30" s="66" t="s">
        <v>68</v>
      </c>
      <c r="E30">
        <v>3</v>
      </c>
      <c r="F30">
        <v>1262</v>
      </c>
      <c r="G30">
        <v>1083</v>
      </c>
      <c r="H30">
        <v>582</v>
      </c>
      <c r="I30">
        <v>712</v>
      </c>
      <c r="S30">
        <f t="shared" si="0"/>
        <v>3639</v>
      </c>
    </row>
    <row r="31" spans="1:19" x14ac:dyDescent="0.25">
      <c r="A31" s="65" t="s">
        <v>171</v>
      </c>
      <c r="B31" s="66" t="s">
        <v>172</v>
      </c>
      <c r="C31" t="s">
        <v>173</v>
      </c>
      <c r="D31" s="66" t="s">
        <v>174</v>
      </c>
      <c r="E31">
        <v>6.5</v>
      </c>
      <c r="F31">
        <v>0</v>
      </c>
      <c r="G31">
        <v>1609</v>
      </c>
      <c r="H31">
        <v>0</v>
      </c>
      <c r="I31">
        <v>0</v>
      </c>
      <c r="S31">
        <f t="shared" si="0"/>
        <v>1609</v>
      </c>
    </row>
    <row r="32" spans="1:19" x14ac:dyDescent="0.25">
      <c r="A32" s="65" t="s">
        <v>175</v>
      </c>
      <c r="B32" s="66" t="s">
        <v>176</v>
      </c>
      <c r="C32" t="s">
        <v>173</v>
      </c>
      <c r="D32" s="66" t="s">
        <v>174</v>
      </c>
      <c r="E32">
        <v>7.5</v>
      </c>
      <c r="F32">
        <v>3722</v>
      </c>
      <c r="G32">
        <v>0</v>
      </c>
      <c r="H32">
        <v>0</v>
      </c>
      <c r="I32">
        <v>0</v>
      </c>
      <c r="S32">
        <f t="shared" si="0"/>
        <v>3722</v>
      </c>
    </row>
    <row r="33" spans="1:19" x14ac:dyDescent="0.25">
      <c r="A33" s="65" t="s">
        <v>177</v>
      </c>
      <c r="B33" s="66" t="s">
        <v>178</v>
      </c>
      <c r="C33" t="s">
        <v>173</v>
      </c>
      <c r="D33" s="66" t="s">
        <v>174</v>
      </c>
      <c r="E33">
        <v>12</v>
      </c>
      <c r="F33">
        <v>8704</v>
      </c>
      <c r="G33">
        <v>0</v>
      </c>
      <c r="H33">
        <v>0</v>
      </c>
      <c r="I33">
        <v>0</v>
      </c>
      <c r="S33">
        <f t="shared" si="0"/>
        <v>8704</v>
      </c>
    </row>
    <row r="34" spans="1:19" x14ac:dyDescent="0.25">
      <c r="A34" s="65" t="s">
        <v>181</v>
      </c>
      <c r="B34" s="66" t="s">
        <v>182</v>
      </c>
      <c r="C34" t="s">
        <v>173</v>
      </c>
      <c r="D34" s="66" t="s">
        <v>174</v>
      </c>
      <c r="E34">
        <v>7.5</v>
      </c>
      <c r="F34">
        <v>1510</v>
      </c>
      <c r="G34">
        <v>0</v>
      </c>
      <c r="H34">
        <v>0</v>
      </c>
      <c r="I34">
        <v>0</v>
      </c>
      <c r="S34">
        <f t="shared" si="0"/>
        <v>1510</v>
      </c>
    </row>
    <row r="35" spans="1:19" x14ac:dyDescent="0.25">
      <c r="A35" s="65" t="s">
        <v>183</v>
      </c>
      <c r="B35" s="66" t="s">
        <v>184</v>
      </c>
      <c r="C35" t="s">
        <v>173</v>
      </c>
      <c r="D35" s="66" t="s">
        <v>174</v>
      </c>
      <c r="E35">
        <v>12</v>
      </c>
      <c r="F35">
        <v>7707</v>
      </c>
      <c r="G35">
        <v>0</v>
      </c>
      <c r="H35">
        <v>0</v>
      </c>
      <c r="I35">
        <v>0</v>
      </c>
      <c r="S35">
        <f t="shared" si="0"/>
        <v>7707</v>
      </c>
    </row>
    <row r="36" spans="1:19" x14ac:dyDescent="0.25">
      <c r="A36" s="65" t="s">
        <v>187</v>
      </c>
      <c r="B36" s="66" t="s">
        <v>188</v>
      </c>
      <c r="C36" t="s">
        <v>173</v>
      </c>
      <c r="D36" s="66" t="s">
        <v>174</v>
      </c>
      <c r="E36">
        <v>12</v>
      </c>
      <c r="F36">
        <v>11045</v>
      </c>
      <c r="G36">
        <v>0</v>
      </c>
      <c r="H36">
        <v>0</v>
      </c>
      <c r="I36">
        <v>0</v>
      </c>
      <c r="S36">
        <f t="shared" si="0"/>
        <v>11045</v>
      </c>
    </row>
    <row r="37" spans="1:19" x14ac:dyDescent="0.25">
      <c r="A37" s="65" t="s">
        <v>189</v>
      </c>
      <c r="B37" s="66" t="s">
        <v>190</v>
      </c>
      <c r="C37" t="s">
        <v>173</v>
      </c>
      <c r="D37" s="66" t="s">
        <v>174</v>
      </c>
      <c r="E37">
        <v>7.5</v>
      </c>
      <c r="F37">
        <v>2234</v>
      </c>
      <c r="G37">
        <v>0</v>
      </c>
      <c r="H37">
        <v>0</v>
      </c>
      <c r="I37">
        <v>0</v>
      </c>
      <c r="S37">
        <f t="shared" si="0"/>
        <v>2234</v>
      </c>
    </row>
    <row r="38" spans="1:19" x14ac:dyDescent="0.25">
      <c r="A38" s="65" t="s">
        <v>191</v>
      </c>
      <c r="B38" s="66" t="s">
        <v>192</v>
      </c>
      <c r="C38" t="s">
        <v>173</v>
      </c>
      <c r="D38" s="66" t="s">
        <v>174</v>
      </c>
      <c r="E38">
        <v>12</v>
      </c>
      <c r="F38">
        <v>7693</v>
      </c>
      <c r="G38">
        <v>0</v>
      </c>
      <c r="H38">
        <v>0</v>
      </c>
      <c r="I38">
        <v>0</v>
      </c>
      <c r="S38">
        <f t="shared" si="0"/>
        <v>7693</v>
      </c>
    </row>
    <row r="39" spans="1:19" x14ac:dyDescent="0.25">
      <c r="A39" s="65" t="s">
        <v>203</v>
      </c>
      <c r="B39" s="66" t="s">
        <v>204</v>
      </c>
      <c r="C39" t="s">
        <v>173</v>
      </c>
      <c r="D39" s="66" t="s">
        <v>174</v>
      </c>
      <c r="E39">
        <v>30</v>
      </c>
      <c r="F39">
        <v>3360</v>
      </c>
      <c r="G39">
        <v>2924</v>
      </c>
      <c r="H39">
        <v>0</v>
      </c>
      <c r="I39">
        <v>0</v>
      </c>
      <c r="S39">
        <f t="shared" si="0"/>
        <v>6284</v>
      </c>
    </row>
    <row r="40" spans="1:19" x14ac:dyDescent="0.25">
      <c r="A40" s="65" t="s">
        <v>211</v>
      </c>
      <c r="B40" s="66" t="s">
        <v>212</v>
      </c>
      <c r="C40" t="s">
        <v>173</v>
      </c>
      <c r="D40" s="66" t="s">
        <v>174</v>
      </c>
      <c r="E40">
        <v>12</v>
      </c>
      <c r="F40">
        <v>3419</v>
      </c>
      <c r="G40">
        <v>2962</v>
      </c>
      <c r="H40">
        <v>2410</v>
      </c>
      <c r="I40">
        <v>2723</v>
      </c>
      <c r="S40">
        <f t="shared" si="0"/>
        <v>11514</v>
      </c>
    </row>
    <row r="41" spans="1:19" x14ac:dyDescent="0.25">
      <c r="A41" s="65" t="s">
        <v>215</v>
      </c>
      <c r="B41" s="66" t="s">
        <v>216</v>
      </c>
      <c r="C41" t="s">
        <v>173</v>
      </c>
      <c r="D41" s="66" t="s">
        <v>174</v>
      </c>
      <c r="E41">
        <v>12</v>
      </c>
      <c r="F41">
        <v>6628</v>
      </c>
      <c r="G41">
        <v>11063</v>
      </c>
      <c r="H41">
        <v>0</v>
      </c>
      <c r="I41">
        <v>3892</v>
      </c>
      <c r="S41">
        <f t="shared" si="0"/>
        <v>21583</v>
      </c>
    </row>
    <row r="42" spans="1:19" x14ac:dyDescent="0.25">
      <c r="A42" s="65" t="s">
        <v>221</v>
      </c>
      <c r="B42" s="66" t="s">
        <v>222</v>
      </c>
      <c r="C42" t="s">
        <v>173</v>
      </c>
      <c r="D42" s="66" t="s">
        <v>174</v>
      </c>
      <c r="E42">
        <v>16</v>
      </c>
      <c r="F42">
        <v>0</v>
      </c>
      <c r="G42">
        <v>2464</v>
      </c>
      <c r="H42">
        <v>0</v>
      </c>
      <c r="I42">
        <v>2460</v>
      </c>
      <c r="S42">
        <f t="shared" si="0"/>
        <v>4924</v>
      </c>
    </row>
    <row r="43" spans="1:19" x14ac:dyDescent="0.25">
      <c r="A43" s="65" t="s">
        <v>223</v>
      </c>
      <c r="B43" s="66" t="s">
        <v>224</v>
      </c>
      <c r="C43" t="s">
        <v>173</v>
      </c>
      <c r="D43" s="66" t="s">
        <v>174</v>
      </c>
      <c r="E43">
        <v>16</v>
      </c>
      <c r="F43">
        <v>0</v>
      </c>
      <c r="G43">
        <v>2507</v>
      </c>
      <c r="H43">
        <v>0</v>
      </c>
      <c r="I43">
        <v>0</v>
      </c>
      <c r="S43">
        <f t="shared" si="0"/>
        <v>2507</v>
      </c>
    </row>
    <row r="44" spans="1:19" x14ac:dyDescent="0.25">
      <c r="A44" s="65" t="s">
        <v>225</v>
      </c>
      <c r="B44" s="66" t="s">
        <v>226</v>
      </c>
      <c r="C44" t="s">
        <v>173</v>
      </c>
      <c r="D44" s="66" t="s">
        <v>174</v>
      </c>
      <c r="E44">
        <v>16</v>
      </c>
      <c r="F44">
        <v>4031</v>
      </c>
      <c r="G44">
        <v>2910</v>
      </c>
      <c r="H44">
        <v>3536</v>
      </c>
      <c r="I44">
        <v>0</v>
      </c>
      <c r="S44">
        <f t="shared" si="0"/>
        <v>10477</v>
      </c>
    </row>
    <row r="45" spans="1:19" x14ac:dyDescent="0.25">
      <c r="A45" s="65" t="s">
        <v>473</v>
      </c>
      <c r="B45" s="66" t="s">
        <v>474</v>
      </c>
      <c r="C45" t="s">
        <v>61</v>
      </c>
      <c r="D45" s="66" t="s">
        <v>62</v>
      </c>
      <c r="E45">
        <v>10</v>
      </c>
      <c r="F45">
        <v>332</v>
      </c>
      <c r="G45">
        <v>456</v>
      </c>
      <c r="H45">
        <v>345</v>
      </c>
      <c r="I45">
        <v>0</v>
      </c>
      <c r="S45">
        <f t="shared" si="0"/>
        <v>1133</v>
      </c>
    </row>
    <row r="46" spans="1:19" x14ac:dyDescent="0.25">
      <c r="A46" s="65" t="s">
        <v>475</v>
      </c>
      <c r="B46" s="66" t="s">
        <v>476</v>
      </c>
      <c r="C46" t="s">
        <v>61</v>
      </c>
      <c r="D46" s="66" t="s">
        <v>62</v>
      </c>
      <c r="E46">
        <v>10</v>
      </c>
      <c r="F46">
        <v>813</v>
      </c>
      <c r="G46">
        <v>495</v>
      </c>
      <c r="H46">
        <v>915</v>
      </c>
      <c r="I46">
        <v>681</v>
      </c>
      <c r="S46">
        <f t="shared" ref="S46:S114" si="1">SUM(F46:R46)</f>
        <v>2904</v>
      </c>
    </row>
    <row r="47" spans="1:19" x14ac:dyDescent="0.25">
      <c r="A47" s="65" t="s">
        <v>477</v>
      </c>
      <c r="B47" s="66" t="s">
        <v>478</v>
      </c>
      <c r="C47" t="s">
        <v>61</v>
      </c>
      <c r="D47" s="66" t="s">
        <v>62</v>
      </c>
      <c r="E47">
        <v>10</v>
      </c>
      <c r="F47">
        <v>408</v>
      </c>
      <c r="G47">
        <v>406</v>
      </c>
      <c r="H47">
        <v>404</v>
      </c>
      <c r="I47">
        <v>391</v>
      </c>
      <c r="S47">
        <f t="shared" si="1"/>
        <v>1609</v>
      </c>
    </row>
    <row r="48" spans="1:19" x14ac:dyDescent="0.25">
      <c r="A48" s="65" t="s">
        <v>479</v>
      </c>
      <c r="B48" s="66" t="s">
        <v>480</v>
      </c>
      <c r="C48" t="s">
        <v>61</v>
      </c>
      <c r="D48" s="66" t="s">
        <v>62</v>
      </c>
      <c r="E48">
        <v>10</v>
      </c>
      <c r="F48">
        <v>422</v>
      </c>
      <c r="G48">
        <v>454</v>
      </c>
      <c r="H48">
        <v>405</v>
      </c>
      <c r="I48">
        <v>396</v>
      </c>
      <c r="S48">
        <f t="shared" si="1"/>
        <v>1677</v>
      </c>
    </row>
    <row r="49" spans="1:19" x14ac:dyDescent="0.25">
      <c r="A49" s="65" t="s">
        <v>481</v>
      </c>
      <c r="B49" s="66" t="s">
        <v>482</v>
      </c>
      <c r="C49" t="s">
        <v>61</v>
      </c>
      <c r="D49" s="66" t="s">
        <v>62</v>
      </c>
      <c r="E49">
        <v>10</v>
      </c>
      <c r="F49">
        <v>497</v>
      </c>
      <c r="G49">
        <v>548</v>
      </c>
      <c r="H49">
        <v>299</v>
      </c>
      <c r="I49">
        <v>0</v>
      </c>
      <c r="S49">
        <f t="shared" si="1"/>
        <v>1344</v>
      </c>
    </row>
    <row r="50" spans="1:19" x14ac:dyDescent="0.25">
      <c r="A50" s="75" t="s">
        <v>483</v>
      </c>
      <c r="B50" s="76" t="s">
        <v>484</v>
      </c>
      <c r="C50" t="s">
        <v>173</v>
      </c>
      <c r="D50" s="76" t="s">
        <v>174</v>
      </c>
      <c r="E50">
        <v>7.5</v>
      </c>
      <c r="F50">
        <v>2062</v>
      </c>
      <c r="G50">
        <v>0</v>
      </c>
      <c r="H50">
        <v>0</v>
      </c>
      <c r="I50">
        <v>0</v>
      </c>
      <c r="S50">
        <f t="shared" si="1"/>
        <v>2062</v>
      </c>
    </row>
    <row r="51" spans="1:19" x14ac:dyDescent="0.25">
      <c r="A51" s="75" t="s">
        <v>485</v>
      </c>
      <c r="B51" s="76" t="s">
        <v>486</v>
      </c>
      <c r="C51" t="s">
        <v>173</v>
      </c>
      <c r="D51" s="76" t="s">
        <v>174</v>
      </c>
      <c r="E51">
        <v>7.5</v>
      </c>
      <c r="F51">
        <v>4499</v>
      </c>
      <c r="G51">
        <v>0</v>
      </c>
      <c r="H51">
        <v>0</v>
      </c>
      <c r="I51">
        <v>0</v>
      </c>
      <c r="S51">
        <f t="shared" si="1"/>
        <v>4499</v>
      </c>
    </row>
    <row r="52" spans="1:19" x14ac:dyDescent="0.25">
      <c r="A52" s="65" t="s">
        <v>205</v>
      </c>
      <c r="B52" s="66" t="s">
        <v>206</v>
      </c>
      <c r="C52" t="s">
        <v>173</v>
      </c>
      <c r="D52" s="66" t="s">
        <v>174</v>
      </c>
      <c r="E52">
        <v>24</v>
      </c>
      <c r="F52">
        <v>4200</v>
      </c>
      <c r="G52">
        <v>4900</v>
      </c>
      <c r="H52">
        <v>1400</v>
      </c>
      <c r="I52">
        <v>819</v>
      </c>
      <c r="S52">
        <f t="shared" si="1"/>
        <v>11319</v>
      </c>
    </row>
    <row r="53" spans="1:19" x14ac:dyDescent="0.25">
      <c r="A53" s="65" t="s">
        <v>231</v>
      </c>
      <c r="B53" s="66" t="s">
        <v>232</v>
      </c>
      <c r="C53" t="s">
        <v>61</v>
      </c>
      <c r="D53" s="66" t="s">
        <v>62</v>
      </c>
      <c r="E53">
        <v>7.5</v>
      </c>
      <c r="F53">
        <v>1770</v>
      </c>
      <c r="G53">
        <v>3031</v>
      </c>
      <c r="H53">
        <v>5067</v>
      </c>
      <c r="I53">
        <v>1820</v>
      </c>
      <c r="S53">
        <f t="shared" si="1"/>
        <v>11688</v>
      </c>
    </row>
    <row r="54" spans="1:19" x14ac:dyDescent="0.25">
      <c r="A54" s="65" t="s">
        <v>233</v>
      </c>
      <c r="B54" s="66" t="s">
        <v>234</v>
      </c>
      <c r="C54" t="s">
        <v>61</v>
      </c>
      <c r="D54" s="66" t="s">
        <v>62</v>
      </c>
      <c r="E54">
        <v>9</v>
      </c>
      <c r="F54">
        <v>2810</v>
      </c>
      <c r="G54">
        <v>2221</v>
      </c>
      <c r="H54">
        <v>0</v>
      </c>
      <c r="I54">
        <v>0</v>
      </c>
      <c r="S54">
        <f t="shared" si="1"/>
        <v>5031</v>
      </c>
    </row>
    <row r="55" spans="1:19" x14ac:dyDescent="0.25">
      <c r="A55" s="65" t="s">
        <v>235</v>
      </c>
      <c r="B55" s="66" t="s">
        <v>236</v>
      </c>
      <c r="C55" t="s">
        <v>61</v>
      </c>
      <c r="D55" s="66" t="s">
        <v>62</v>
      </c>
      <c r="E55">
        <v>9</v>
      </c>
      <c r="F55">
        <v>1785</v>
      </c>
      <c r="G55">
        <v>698</v>
      </c>
      <c r="H55">
        <v>0</v>
      </c>
      <c r="I55">
        <v>0</v>
      </c>
      <c r="S55">
        <f t="shared" si="1"/>
        <v>2483</v>
      </c>
    </row>
    <row r="56" spans="1:19" x14ac:dyDescent="0.25">
      <c r="A56" s="65" t="s">
        <v>286</v>
      </c>
      <c r="B56" s="66" t="s">
        <v>287</v>
      </c>
      <c r="C56" t="s">
        <v>61</v>
      </c>
      <c r="D56" s="66" t="s">
        <v>62</v>
      </c>
      <c r="E56">
        <v>9</v>
      </c>
      <c r="F56">
        <v>620</v>
      </c>
      <c r="G56">
        <v>4026</v>
      </c>
      <c r="H56">
        <v>2052</v>
      </c>
      <c r="I56">
        <v>3278</v>
      </c>
      <c r="S56">
        <f t="shared" si="1"/>
        <v>9976</v>
      </c>
    </row>
    <row r="57" spans="1:19" x14ac:dyDescent="0.25">
      <c r="A57" s="65" t="s">
        <v>237</v>
      </c>
      <c r="B57" s="66" t="s">
        <v>238</v>
      </c>
      <c r="C57" t="s">
        <v>173</v>
      </c>
      <c r="D57" s="66" t="s">
        <v>174</v>
      </c>
      <c r="E57">
        <v>16</v>
      </c>
      <c r="F57">
        <v>0</v>
      </c>
      <c r="G57">
        <v>0</v>
      </c>
      <c r="H57">
        <v>2177</v>
      </c>
      <c r="I57">
        <v>0</v>
      </c>
      <c r="S57">
        <f t="shared" si="1"/>
        <v>2177</v>
      </c>
    </row>
    <row r="58" spans="1:19" x14ac:dyDescent="0.25">
      <c r="A58" s="75" t="s">
        <v>465</v>
      </c>
      <c r="B58" s="76" t="s">
        <v>466</v>
      </c>
      <c r="C58" t="s">
        <v>61</v>
      </c>
      <c r="D58" s="66" t="s">
        <v>62</v>
      </c>
      <c r="E58">
        <v>12</v>
      </c>
      <c r="F58">
        <v>3742</v>
      </c>
      <c r="G58">
        <v>2654</v>
      </c>
      <c r="H58">
        <v>4729</v>
      </c>
      <c r="I58">
        <v>2850</v>
      </c>
      <c r="S58">
        <f t="shared" si="1"/>
        <v>13975</v>
      </c>
    </row>
    <row r="59" spans="1:19" x14ac:dyDescent="0.25">
      <c r="A59" s="75" t="s">
        <v>467</v>
      </c>
      <c r="B59" s="76" t="s">
        <v>468</v>
      </c>
      <c r="C59" t="s">
        <v>61</v>
      </c>
      <c r="D59" s="66" t="s">
        <v>62</v>
      </c>
      <c r="E59">
        <v>12</v>
      </c>
      <c r="F59">
        <v>825</v>
      </c>
      <c r="G59">
        <v>3059</v>
      </c>
      <c r="H59">
        <v>1989</v>
      </c>
      <c r="I59">
        <v>1883</v>
      </c>
      <c r="S59">
        <f t="shared" si="1"/>
        <v>7756</v>
      </c>
    </row>
    <row r="60" spans="1:19" x14ac:dyDescent="0.25">
      <c r="A60" s="75" t="s">
        <v>463</v>
      </c>
      <c r="B60" s="76" t="s">
        <v>464</v>
      </c>
      <c r="C60" t="s">
        <v>173</v>
      </c>
      <c r="D60" s="66" t="s">
        <v>174</v>
      </c>
      <c r="E60">
        <v>12</v>
      </c>
      <c r="F60">
        <v>6623</v>
      </c>
      <c r="G60">
        <v>4360</v>
      </c>
      <c r="H60">
        <v>3408</v>
      </c>
      <c r="I60">
        <v>5595</v>
      </c>
      <c r="S60">
        <f t="shared" si="1"/>
        <v>19986</v>
      </c>
    </row>
    <row r="61" spans="1:19" x14ac:dyDescent="0.25">
      <c r="A61" s="65" t="s">
        <v>243</v>
      </c>
      <c r="B61" s="66" t="s">
        <v>244</v>
      </c>
      <c r="C61" t="s">
        <v>61</v>
      </c>
      <c r="D61" s="66" t="s">
        <v>62</v>
      </c>
      <c r="E61">
        <v>9</v>
      </c>
      <c r="F61">
        <v>3499</v>
      </c>
      <c r="G61">
        <v>5123</v>
      </c>
      <c r="H61">
        <v>4096</v>
      </c>
      <c r="I61">
        <v>5269</v>
      </c>
      <c r="S61">
        <f t="shared" si="1"/>
        <v>17987</v>
      </c>
    </row>
    <row r="62" spans="1:19" x14ac:dyDescent="0.25">
      <c r="A62" s="65" t="s">
        <v>247</v>
      </c>
      <c r="B62" s="66" t="s">
        <v>248</v>
      </c>
      <c r="C62" t="s">
        <v>61</v>
      </c>
      <c r="D62" s="66" t="s">
        <v>62</v>
      </c>
      <c r="E62">
        <v>10</v>
      </c>
      <c r="F62">
        <v>1130</v>
      </c>
      <c r="G62">
        <v>2370</v>
      </c>
      <c r="H62">
        <v>2757</v>
      </c>
      <c r="I62">
        <v>1030</v>
      </c>
      <c r="S62">
        <f t="shared" si="1"/>
        <v>7287</v>
      </c>
    </row>
    <row r="63" spans="1:19" x14ac:dyDescent="0.25">
      <c r="A63" s="65" t="s">
        <v>249</v>
      </c>
      <c r="B63" s="66" t="s">
        <v>250</v>
      </c>
      <c r="C63" t="s">
        <v>61</v>
      </c>
      <c r="D63" s="66" t="s">
        <v>62</v>
      </c>
      <c r="E63">
        <v>10</v>
      </c>
      <c r="F63">
        <v>1503</v>
      </c>
      <c r="G63">
        <v>2943</v>
      </c>
      <c r="H63">
        <v>3265</v>
      </c>
      <c r="I63">
        <v>1124</v>
      </c>
      <c r="S63">
        <f t="shared" si="1"/>
        <v>8835</v>
      </c>
    </row>
    <row r="64" spans="1:19" x14ac:dyDescent="0.25">
      <c r="A64" s="65" t="s">
        <v>251</v>
      </c>
      <c r="B64" s="66" t="s">
        <v>252</v>
      </c>
      <c r="C64" t="s">
        <v>61</v>
      </c>
      <c r="D64" s="66" t="s">
        <v>62</v>
      </c>
      <c r="E64">
        <v>9</v>
      </c>
      <c r="F64">
        <v>4122</v>
      </c>
      <c r="G64">
        <v>5725</v>
      </c>
      <c r="H64">
        <v>3298</v>
      </c>
      <c r="I64">
        <v>4936</v>
      </c>
      <c r="S64">
        <f t="shared" si="1"/>
        <v>18081</v>
      </c>
    </row>
    <row r="65" spans="1:19" x14ac:dyDescent="0.25">
      <c r="A65" s="65" t="s">
        <v>253</v>
      </c>
      <c r="B65" s="66" t="s">
        <v>254</v>
      </c>
      <c r="C65" t="s">
        <v>61</v>
      </c>
      <c r="D65" s="66" t="s">
        <v>62</v>
      </c>
      <c r="E65">
        <v>9</v>
      </c>
      <c r="F65">
        <v>3278</v>
      </c>
      <c r="G65">
        <v>3059</v>
      </c>
      <c r="H65">
        <v>5327</v>
      </c>
      <c r="I65">
        <v>4167</v>
      </c>
      <c r="S65">
        <f t="shared" si="1"/>
        <v>15831</v>
      </c>
    </row>
    <row r="66" spans="1:19" x14ac:dyDescent="0.25">
      <c r="A66" s="65" t="s">
        <v>559</v>
      </c>
      <c r="B66" s="66" t="s">
        <v>560</v>
      </c>
      <c r="C66" t="s">
        <v>173</v>
      </c>
      <c r="D66" s="66" t="s">
        <v>174</v>
      </c>
      <c r="E66">
        <v>12</v>
      </c>
      <c r="G66">
        <v>7703</v>
      </c>
      <c r="H66">
        <v>7630</v>
      </c>
      <c r="I66">
        <v>0</v>
      </c>
      <c r="S66">
        <f t="shared" si="1"/>
        <v>15333</v>
      </c>
    </row>
    <row r="67" spans="1:19" x14ac:dyDescent="0.25">
      <c r="A67" s="65" t="s">
        <v>561</v>
      </c>
      <c r="B67" s="66" t="s">
        <v>562</v>
      </c>
      <c r="C67" t="s">
        <v>173</v>
      </c>
      <c r="D67" s="66" t="s">
        <v>174</v>
      </c>
      <c r="E67">
        <v>7.5</v>
      </c>
      <c r="G67">
        <v>5141</v>
      </c>
      <c r="H67">
        <v>5301</v>
      </c>
      <c r="I67">
        <v>0</v>
      </c>
      <c r="S67">
        <f t="shared" si="1"/>
        <v>10442</v>
      </c>
    </row>
    <row r="68" spans="1:19" x14ac:dyDescent="0.25">
      <c r="A68" s="65" t="s">
        <v>563</v>
      </c>
      <c r="B68" s="66" t="s">
        <v>564</v>
      </c>
      <c r="C68" t="s">
        <v>173</v>
      </c>
      <c r="D68" s="66" t="s">
        <v>174</v>
      </c>
      <c r="E68">
        <v>12</v>
      </c>
      <c r="G68">
        <v>6636</v>
      </c>
      <c r="H68">
        <v>7880</v>
      </c>
      <c r="I68">
        <v>0</v>
      </c>
      <c r="S68">
        <f t="shared" si="1"/>
        <v>14516</v>
      </c>
    </row>
    <row r="69" spans="1:19" x14ac:dyDescent="0.25">
      <c r="A69" s="65" t="s">
        <v>565</v>
      </c>
      <c r="B69" s="66" t="s">
        <v>566</v>
      </c>
      <c r="C69" t="s">
        <v>173</v>
      </c>
      <c r="D69" s="66" t="s">
        <v>174</v>
      </c>
      <c r="E69">
        <v>7.5</v>
      </c>
      <c r="G69">
        <v>6129</v>
      </c>
      <c r="H69">
        <v>0</v>
      </c>
      <c r="I69">
        <v>5299</v>
      </c>
      <c r="S69">
        <f t="shared" si="1"/>
        <v>11428</v>
      </c>
    </row>
    <row r="70" spans="1:19" x14ac:dyDescent="0.25">
      <c r="A70" s="65" t="s">
        <v>567</v>
      </c>
      <c r="B70" s="66" t="s">
        <v>568</v>
      </c>
      <c r="C70" t="s">
        <v>173</v>
      </c>
      <c r="D70" s="66" t="s">
        <v>174</v>
      </c>
      <c r="E70">
        <v>12</v>
      </c>
      <c r="G70">
        <v>7612</v>
      </c>
      <c r="H70">
        <v>7481</v>
      </c>
      <c r="I70">
        <v>0</v>
      </c>
      <c r="S70">
        <f t="shared" si="1"/>
        <v>15093</v>
      </c>
    </row>
    <row r="71" spans="1:19" x14ac:dyDescent="0.25">
      <c r="A71" s="65" t="s">
        <v>569</v>
      </c>
      <c r="B71" s="66" t="s">
        <v>570</v>
      </c>
      <c r="C71" t="s">
        <v>173</v>
      </c>
      <c r="D71" s="66" t="s">
        <v>174</v>
      </c>
      <c r="E71">
        <v>7.5</v>
      </c>
      <c r="G71">
        <v>5058</v>
      </c>
      <c r="H71">
        <v>5144</v>
      </c>
      <c r="I71">
        <v>5168</v>
      </c>
      <c r="S71">
        <f t="shared" si="1"/>
        <v>15370</v>
      </c>
    </row>
    <row r="72" spans="1:19" x14ac:dyDescent="0.25">
      <c r="A72" s="65" t="s">
        <v>571</v>
      </c>
      <c r="B72" s="66" t="s">
        <v>572</v>
      </c>
      <c r="C72" t="s">
        <v>173</v>
      </c>
      <c r="D72" s="66" t="s">
        <v>174</v>
      </c>
      <c r="E72">
        <v>7.5</v>
      </c>
      <c r="G72">
        <v>5241</v>
      </c>
      <c r="H72">
        <v>5353</v>
      </c>
      <c r="I72">
        <v>0</v>
      </c>
      <c r="S72">
        <f t="shared" si="1"/>
        <v>10594</v>
      </c>
    </row>
    <row r="73" spans="1:19" x14ac:dyDescent="0.25">
      <c r="A73" s="65" t="s">
        <v>573</v>
      </c>
      <c r="B73" s="66" t="s">
        <v>574</v>
      </c>
      <c r="C73" t="s">
        <v>173</v>
      </c>
      <c r="D73" s="66" t="s">
        <v>174</v>
      </c>
      <c r="E73">
        <v>12</v>
      </c>
      <c r="G73">
        <v>7717</v>
      </c>
      <c r="H73">
        <v>0</v>
      </c>
      <c r="I73">
        <v>2895</v>
      </c>
      <c r="S73">
        <f t="shared" si="1"/>
        <v>10612</v>
      </c>
    </row>
    <row r="74" spans="1:19" x14ac:dyDescent="0.25">
      <c r="A74" s="65" t="s">
        <v>575</v>
      </c>
      <c r="B74" s="66" t="s">
        <v>576</v>
      </c>
      <c r="C74" t="s">
        <v>173</v>
      </c>
      <c r="D74" s="66" t="s">
        <v>174</v>
      </c>
      <c r="E74">
        <v>7.5</v>
      </c>
      <c r="G74">
        <v>5366</v>
      </c>
      <c r="H74">
        <v>5228</v>
      </c>
      <c r="I74">
        <v>0</v>
      </c>
      <c r="S74">
        <f t="shared" si="1"/>
        <v>10594</v>
      </c>
    </row>
    <row r="75" spans="1:19" x14ac:dyDescent="0.25">
      <c r="A75" s="65" t="s">
        <v>255</v>
      </c>
      <c r="B75" s="66" t="s">
        <v>256</v>
      </c>
      <c r="C75" t="s">
        <v>173</v>
      </c>
      <c r="D75" s="66" t="s">
        <v>174</v>
      </c>
      <c r="E75">
        <v>16</v>
      </c>
      <c r="F75">
        <v>4134</v>
      </c>
      <c r="G75">
        <v>0</v>
      </c>
      <c r="H75">
        <v>3531</v>
      </c>
      <c r="I75">
        <v>3522</v>
      </c>
      <c r="S75">
        <f t="shared" si="1"/>
        <v>11187</v>
      </c>
    </row>
    <row r="76" spans="1:19" x14ac:dyDescent="0.25">
      <c r="A76" s="65" t="s">
        <v>288</v>
      </c>
      <c r="B76" s="66" t="s">
        <v>289</v>
      </c>
      <c r="C76" t="s">
        <v>173</v>
      </c>
      <c r="D76" s="66" t="s">
        <v>174</v>
      </c>
      <c r="E76">
        <v>12</v>
      </c>
      <c r="F76">
        <v>8929</v>
      </c>
      <c r="G76">
        <v>4276</v>
      </c>
      <c r="H76">
        <v>0</v>
      </c>
      <c r="I76">
        <v>6429</v>
      </c>
      <c r="S76">
        <f t="shared" si="1"/>
        <v>19634</v>
      </c>
    </row>
    <row r="77" spans="1:19" x14ac:dyDescent="0.25">
      <c r="A77" s="65" t="s">
        <v>290</v>
      </c>
      <c r="B77" s="66" t="s">
        <v>291</v>
      </c>
      <c r="C77" t="s">
        <v>173</v>
      </c>
      <c r="D77" s="66" t="s">
        <v>174</v>
      </c>
      <c r="E77">
        <v>12</v>
      </c>
      <c r="F77">
        <v>4351</v>
      </c>
      <c r="G77">
        <v>3803</v>
      </c>
      <c r="H77">
        <v>0</v>
      </c>
      <c r="I77">
        <v>0</v>
      </c>
      <c r="S77">
        <f t="shared" si="1"/>
        <v>8154</v>
      </c>
    </row>
    <row r="78" spans="1:19" x14ac:dyDescent="0.25">
      <c r="A78" s="65" t="s">
        <v>292</v>
      </c>
      <c r="B78" s="66" t="s">
        <v>293</v>
      </c>
      <c r="C78" t="s">
        <v>173</v>
      </c>
      <c r="D78" s="66" t="s">
        <v>174</v>
      </c>
      <c r="E78">
        <v>7.5</v>
      </c>
      <c r="F78">
        <v>0</v>
      </c>
      <c r="G78">
        <v>3696</v>
      </c>
      <c r="H78">
        <v>0</v>
      </c>
      <c r="I78">
        <v>4595</v>
      </c>
      <c r="S78">
        <f t="shared" si="1"/>
        <v>8291</v>
      </c>
    </row>
    <row r="79" spans="1:19" x14ac:dyDescent="0.25">
      <c r="A79" s="65" t="s">
        <v>294</v>
      </c>
      <c r="B79" s="66" t="s">
        <v>295</v>
      </c>
      <c r="C79" t="s">
        <v>173</v>
      </c>
      <c r="D79" s="66" t="s">
        <v>174</v>
      </c>
      <c r="E79">
        <v>7.5</v>
      </c>
      <c r="F79">
        <v>0</v>
      </c>
      <c r="G79">
        <v>5226</v>
      </c>
      <c r="H79">
        <v>2991</v>
      </c>
      <c r="I79">
        <v>0</v>
      </c>
      <c r="S79">
        <f t="shared" si="1"/>
        <v>8217</v>
      </c>
    </row>
    <row r="80" spans="1:19" x14ac:dyDescent="0.25">
      <c r="A80" s="65" t="s">
        <v>296</v>
      </c>
      <c r="B80" s="66" t="s">
        <v>297</v>
      </c>
      <c r="C80" t="s">
        <v>173</v>
      </c>
      <c r="D80" s="66" t="s">
        <v>174</v>
      </c>
      <c r="E80">
        <v>7.5</v>
      </c>
      <c r="F80">
        <v>1554</v>
      </c>
      <c r="G80">
        <v>3754</v>
      </c>
      <c r="H80">
        <v>5356</v>
      </c>
      <c r="I80">
        <v>0</v>
      </c>
      <c r="S80">
        <f t="shared" si="1"/>
        <v>10664</v>
      </c>
    </row>
    <row r="81" spans="1:19" x14ac:dyDescent="0.25">
      <c r="A81" s="65" t="s">
        <v>298</v>
      </c>
      <c r="B81" s="66" t="s">
        <v>299</v>
      </c>
      <c r="C81" t="s">
        <v>173</v>
      </c>
      <c r="D81" s="66" t="s">
        <v>174</v>
      </c>
      <c r="E81">
        <v>12</v>
      </c>
      <c r="F81">
        <v>0</v>
      </c>
      <c r="G81">
        <v>0</v>
      </c>
      <c r="H81" t="s">
        <v>577</v>
      </c>
      <c r="I81" t="s">
        <v>577</v>
      </c>
      <c r="S81">
        <f t="shared" si="1"/>
        <v>0</v>
      </c>
    </row>
    <row r="82" spans="1:19" x14ac:dyDescent="0.25">
      <c r="A82" s="75" t="s">
        <v>496</v>
      </c>
      <c r="B82" s="76" t="s">
        <v>497</v>
      </c>
      <c r="C82" t="s">
        <v>67</v>
      </c>
      <c r="D82" s="66" t="s">
        <v>68</v>
      </c>
      <c r="E82">
        <v>6</v>
      </c>
      <c r="F82">
        <v>11629</v>
      </c>
      <c r="G82">
        <v>4292</v>
      </c>
      <c r="H82">
        <v>3108</v>
      </c>
      <c r="I82">
        <v>0</v>
      </c>
    </row>
    <row r="83" spans="1:19" x14ac:dyDescent="0.25">
      <c r="A83" s="65" t="s">
        <v>185</v>
      </c>
      <c r="B83" s="66" t="s">
        <v>186</v>
      </c>
      <c r="C83" t="s">
        <v>173</v>
      </c>
      <c r="D83" s="66" t="s">
        <v>174</v>
      </c>
      <c r="E83">
        <v>7.5</v>
      </c>
      <c r="F83">
        <v>0</v>
      </c>
      <c r="G83">
        <v>0</v>
      </c>
      <c r="H83" t="s">
        <v>577</v>
      </c>
      <c r="I83" t="s">
        <v>577</v>
      </c>
      <c r="S83">
        <f t="shared" ref="S83:S111" si="2">SUM(F83:R83)</f>
        <v>0</v>
      </c>
    </row>
    <row r="84" spans="1:19" x14ac:dyDescent="0.25">
      <c r="A84" s="65" t="s">
        <v>217</v>
      </c>
      <c r="B84" s="66" t="s">
        <v>218</v>
      </c>
      <c r="C84" t="s">
        <v>173</v>
      </c>
      <c r="D84" s="66" t="s">
        <v>174</v>
      </c>
      <c r="E84">
        <v>12</v>
      </c>
      <c r="F84">
        <v>0</v>
      </c>
      <c r="G84">
        <v>0</v>
      </c>
      <c r="H84" t="s">
        <v>577</v>
      </c>
      <c r="I84" t="s">
        <v>577</v>
      </c>
      <c r="S84">
        <f t="shared" si="2"/>
        <v>0</v>
      </c>
    </row>
    <row r="85" spans="1:19" x14ac:dyDescent="0.25">
      <c r="A85" s="75" t="s">
        <v>469</v>
      </c>
      <c r="B85" s="76" t="s">
        <v>470</v>
      </c>
      <c r="C85" t="s">
        <v>173</v>
      </c>
      <c r="D85" s="66" t="s">
        <v>174</v>
      </c>
      <c r="E85">
        <v>16</v>
      </c>
      <c r="F85">
        <v>0</v>
      </c>
      <c r="G85">
        <v>0</v>
      </c>
      <c r="H85" t="s">
        <v>577</v>
      </c>
      <c r="I85" t="s">
        <v>577</v>
      </c>
      <c r="S85">
        <f t="shared" si="2"/>
        <v>0</v>
      </c>
    </row>
    <row r="86" spans="1:19" x14ac:dyDescent="0.25">
      <c r="A86" s="65" t="s">
        <v>471</v>
      </c>
      <c r="B86" s="66" t="s">
        <v>472</v>
      </c>
      <c r="C86" t="s">
        <v>173</v>
      </c>
      <c r="D86" s="66" t="s">
        <v>174</v>
      </c>
      <c r="E86">
        <v>24</v>
      </c>
      <c r="F86">
        <v>0</v>
      </c>
      <c r="G86">
        <v>0</v>
      </c>
      <c r="H86" t="s">
        <v>577</v>
      </c>
      <c r="I86" t="s">
        <v>577</v>
      </c>
      <c r="S86">
        <f t="shared" si="2"/>
        <v>0</v>
      </c>
    </row>
    <row r="87" spans="1:19" x14ac:dyDescent="0.25">
      <c r="A87" s="75" t="s">
        <v>459</v>
      </c>
      <c r="B87" s="76" t="s">
        <v>460</v>
      </c>
      <c r="C87" t="s">
        <v>173</v>
      </c>
      <c r="D87" s="66" t="s">
        <v>174</v>
      </c>
      <c r="E87">
        <v>7.5</v>
      </c>
      <c r="F87">
        <v>0</v>
      </c>
      <c r="G87">
        <v>0</v>
      </c>
      <c r="H87" t="s">
        <v>577</v>
      </c>
      <c r="I87" t="s">
        <v>577</v>
      </c>
      <c r="S87">
        <f t="shared" si="2"/>
        <v>0</v>
      </c>
    </row>
    <row r="88" spans="1:19" x14ac:dyDescent="0.25">
      <c r="A88" s="75" t="s">
        <v>461</v>
      </c>
      <c r="B88" s="76" t="s">
        <v>462</v>
      </c>
      <c r="C88" t="s">
        <v>173</v>
      </c>
      <c r="D88" s="66" t="s">
        <v>174</v>
      </c>
      <c r="E88">
        <v>7.5</v>
      </c>
      <c r="F88">
        <v>0</v>
      </c>
      <c r="G88">
        <v>0</v>
      </c>
      <c r="H88" t="s">
        <v>577</v>
      </c>
      <c r="I88" t="s">
        <v>577</v>
      </c>
      <c r="S88">
        <f t="shared" si="2"/>
        <v>0</v>
      </c>
    </row>
    <row r="89" spans="1:19" x14ac:dyDescent="0.25">
      <c r="A89" s="65" t="s">
        <v>127</v>
      </c>
      <c r="B89" s="66" t="s">
        <v>128</v>
      </c>
      <c r="C89" t="s">
        <v>61</v>
      </c>
      <c r="D89" s="66" t="s">
        <v>62</v>
      </c>
      <c r="E89">
        <v>5</v>
      </c>
      <c r="F89">
        <v>0</v>
      </c>
      <c r="G89">
        <v>0</v>
      </c>
      <c r="H89" t="s">
        <v>577</v>
      </c>
      <c r="I89" t="s">
        <v>577</v>
      </c>
      <c r="S89">
        <f t="shared" si="2"/>
        <v>0</v>
      </c>
    </row>
    <row r="90" spans="1:19" x14ac:dyDescent="0.25">
      <c r="A90" s="65" t="s">
        <v>121</v>
      </c>
      <c r="B90" s="66" t="s">
        <v>122</v>
      </c>
      <c r="C90" t="s">
        <v>61</v>
      </c>
      <c r="D90" s="66" t="s">
        <v>62</v>
      </c>
      <c r="E90">
        <v>10</v>
      </c>
      <c r="F90">
        <v>0</v>
      </c>
      <c r="G90">
        <v>0</v>
      </c>
      <c r="H90" t="s">
        <v>577</v>
      </c>
      <c r="I90" t="s">
        <v>577</v>
      </c>
      <c r="S90">
        <f t="shared" si="2"/>
        <v>0</v>
      </c>
    </row>
    <row r="91" spans="1:19" x14ac:dyDescent="0.25">
      <c r="A91" s="65" t="s">
        <v>123</v>
      </c>
      <c r="B91" s="66" t="s">
        <v>124</v>
      </c>
      <c r="C91" t="s">
        <v>61</v>
      </c>
      <c r="D91" s="66" t="s">
        <v>62</v>
      </c>
      <c r="E91">
        <v>10</v>
      </c>
      <c r="F91">
        <v>0</v>
      </c>
      <c r="G91">
        <v>0</v>
      </c>
      <c r="H91" t="s">
        <v>577</v>
      </c>
      <c r="I91" t="s">
        <v>577</v>
      </c>
      <c r="S91">
        <f t="shared" si="2"/>
        <v>0</v>
      </c>
    </row>
    <row r="92" spans="1:19" x14ac:dyDescent="0.25">
      <c r="A92" s="65" t="s">
        <v>135</v>
      </c>
      <c r="B92" s="66" t="s">
        <v>136</v>
      </c>
      <c r="C92" t="s">
        <v>61</v>
      </c>
      <c r="D92" s="66" t="s">
        <v>62</v>
      </c>
      <c r="E92">
        <v>5</v>
      </c>
      <c r="F92">
        <v>0</v>
      </c>
      <c r="G92">
        <v>0</v>
      </c>
      <c r="H92" t="s">
        <v>577</v>
      </c>
      <c r="I92" t="s">
        <v>577</v>
      </c>
      <c r="S92">
        <f t="shared" si="2"/>
        <v>0</v>
      </c>
    </row>
    <row r="93" spans="1:19" x14ac:dyDescent="0.25">
      <c r="A93" s="65" t="s">
        <v>155</v>
      </c>
      <c r="B93" s="66" t="s">
        <v>156</v>
      </c>
      <c r="C93" t="s">
        <v>61</v>
      </c>
      <c r="D93" s="66" t="s">
        <v>62</v>
      </c>
      <c r="E93">
        <v>11.5</v>
      </c>
      <c r="F93">
        <v>0</v>
      </c>
      <c r="G93">
        <v>0</v>
      </c>
      <c r="H93" t="s">
        <v>577</v>
      </c>
      <c r="I93" t="s">
        <v>577</v>
      </c>
      <c r="S93">
        <f t="shared" si="2"/>
        <v>0</v>
      </c>
    </row>
    <row r="94" spans="1:19" x14ac:dyDescent="0.25">
      <c r="A94" s="65" t="s">
        <v>207</v>
      </c>
      <c r="B94" s="66" t="s">
        <v>208</v>
      </c>
      <c r="C94" t="s">
        <v>173</v>
      </c>
      <c r="D94" s="66" t="s">
        <v>174</v>
      </c>
      <c r="E94">
        <v>30</v>
      </c>
      <c r="F94">
        <v>0</v>
      </c>
      <c r="G94">
        <v>0</v>
      </c>
      <c r="H94" t="s">
        <v>577</v>
      </c>
      <c r="I94" t="s">
        <v>577</v>
      </c>
      <c r="S94">
        <f t="shared" si="2"/>
        <v>0</v>
      </c>
    </row>
    <row r="95" spans="1:19" x14ac:dyDescent="0.25">
      <c r="A95" s="65" t="s">
        <v>209</v>
      </c>
      <c r="B95" s="66" t="s">
        <v>210</v>
      </c>
      <c r="C95" t="s">
        <v>173</v>
      </c>
      <c r="D95" s="66" t="s">
        <v>174</v>
      </c>
      <c r="E95">
        <v>12</v>
      </c>
      <c r="F95">
        <v>0</v>
      </c>
      <c r="G95">
        <v>0</v>
      </c>
      <c r="H95" t="s">
        <v>577</v>
      </c>
      <c r="I95" t="s">
        <v>577</v>
      </c>
      <c r="S95">
        <f t="shared" si="2"/>
        <v>0</v>
      </c>
    </row>
    <row r="96" spans="1:19" x14ac:dyDescent="0.25">
      <c r="A96" s="65" t="s">
        <v>213</v>
      </c>
      <c r="B96" s="66" t="s">
        <v>214</v>
      </c>
      <c r="C96" t="s">
        <v>173</v>
      </c>
      <c r="D96" s="66" t="s">
        <v>174</v>
      </c>
      <c r="E96">
        <v>12</v>
      </c>
      <c r="F96">
        <v>0</v>
      </c>
      <c r="G96">
        <v>0</v>
      </c>
      <c r="H96" t="s">
        <v>577</v>
      </c>
      <c r="I96" t="s">
        <v>577</v>
      </c>
      <c r="S96">
        <f t="shared" si="2"/>
        <v>0</v>
      </c>
    </row>
    <row r="97" spans="1:19" x14ac:dyDescent="0.25">
      <c r="A97" s="65" t="s">
        <v>227</v>
      </c>
      <c r="B97" s="66" t="s">
        <v>228</v>
      </c>
      <c r="C97" t="s">
        <v>173</v>
      </c>
      <c r="D97" s="66" t="s">
        <v>174</v>
      </c>
      <c r="E97">
        <v>16</v>
      </c>
      <c r="F97">
        <v>0</v>
      </c>
      <c r="G97">
        <v>0</v>
      </c>
      <c r="H97" t="s">
        <v>577</v>
      </c>
      <c r="I97" t="s">
        <v>577</v>
      </c>
      <c r="S97">
        <f t="shared" si="2"/>
        <v>0</v>
      </c>
    </row>
    <row r="98" spans="1:19" x14ac:dyDescent="0.25">
      <c r="A98" s="65" t="s">
        <v>229</v>
      </c>
      <c r="B98" s="66" t="s">
        <v>230</v>
      </c>
      <c r="C98" t="s">
        <v>173</v>
      </c>
      <c r="D98" s="66" t="s">
        <v>174</v>
      </c>
      <c r="E98">
        <v>16</v>
      </c>
      <c r="F98">
        <v>0</v>
      </c>
      <c r="G98">
        <v>0</v>
      </c>
      <c r="H98" t="s">
        <v>577</v>
      </c>
      <c r="I98" t="s">
        <v>577</v>
      </c>
      <c r="S98">
        <f t="shared" si="2"/>
        <v>0</v>
      </c>
    </row>
    <row r="99" spans="1:19" x14ac:dyDescent="0.25">
      <c r="A99" s="65" t="s">
        <v>239</v>
      </c>
      <c r="B99" s="66" t="s">
        <v>240</v>
      </c>
      <c r="C99" t="s">
        <v>61</v>
      </c>
      <c r="D99" s="66" t="s">
        <v>62</v>
      </c>
      <c r="E99">
        <v>9</v>
      </c>
      <c r="F99">
        <v>0</v>
      </c>
      <c r="G99">
        <v>0</v>
      </c>
      <c r="H99" t="s">
        <v>577</v>
      </c>
      <c r="I99" t="s">
        <v>577</v>
      </c>
      <c r="S99">
        <f t="shared" si="2"/>
        <v>0</v>
      </c>
    </row>
    <row r="100" spans="1:19" x14ac:dyDescent="0.25">
      <c r="A100" s="65" t="s">
        <v>59</v>
      </c>
      <c r="B100" s="66" t="s">
        <v>60</v>
      </c>
      <c r="C100" t="s">
        <v>61</v>
      </c>
      <c r="D100" s="66" t="s">
        <v>62</v>
      </c>
      <c r="E100">
        <v>18</v>
      </c>
      <c r="F100">
        <v>0</v>
      </c>
      <c r="G100">
        <v>0</v>
      </c>
      <c r="H100" t="s">
        <v>577</v>
      </c>
      <c r="I100">
        <v>26255</v>
      </c>
      <c r="S100">
        <f t="shared" si="2"/>
        <v>26255</v>
      </c>
    </row>
    <row r="101" spans="1:19" x14ac:dyDescent="0.25">
      <c r="A101" s="65" t="s">
        <v>79</v>
      </c>
      <c r="B101" s="66" t="s">
        <v>80</v>
      </c>
      <c r="C101" t="s">
        <v>67</v>
      </c>
      <c r="D101" s="66" t="s">
        <v>68</v>
      </c>
      <c r="E101">
        <v>6</v>
      </c>
      <c r="F101">
        <v>0</v>
      </c>
      <c r="G101">
        <v>0</v>
      </c>
      <c r="H101" t="s">
        <v>577</v>
      </c>
      <c r="I101" t="s">
        <v>577</v>
      </c>
      <c r="S101">
        <f t="shared" si="2"/>
        <v>0</v>
      </c>
    </row>
    <row r="102" spans="1:19" x14ac:dyDescent="0.25">
      <c r="A102" s="65" t="s">
        <v>81</v>
      </c>
      <c r="B102" s="66" t="s">
        <v>82</v>
      </c>
      <c r="C102" t="s">
        <v>67</v>
      </c>
      <c r="D102" s="66" t="s">
        <v>68</v>
      </c>
      <c r="E102">
        <v>5</v>
      </c>
      <c r="F102">
        <v>0</v>
      </c>
      <c r="G102">
        <v>0</v>
      </c>
      <c r="H102" t="s">
        <v>577</v>
      </c>
      <c r="I102" t="s">
        <v>577</v>
      </c>
      <c r="S102">
        <f t="shared" si="2"/>
        <v>0</v>
      </c>
    </row>
    <row r="103" spans="1:19" x14ac:dyDescent="0.25">
      <c r="A103" s="65" t="s">
        <v>83</v>
      </c>
      <c r="B103" s="66" t="s">
        <v>84</v>
      </c>
      <c r="C103" t="s">
        <v>67</v>
      </c>
      <c r="D103" s="66" t="s">
        <v>68</v>
      </c>
      <c r="E103">
        <v>6</v>
      </c>
      <c r="F103">
        <v>0</v>
      </c>
      <c r="G103">
        <v>0</v>
      </c>
      <c r="H103" t="s">
        <v>577</v>
      </c>
      <c r="I103" t="s">
        <v>577</v>
      </c>
      <c r="S103">
        <f t="shared" si="2"/>
        <v>0</v>
      </c>
    </row>
    <row r="104" spans="1:19" x14ac:dyDescent="0.25">
      <c r="A104" s="65" t="s">
        <v>85</v>
      </c>
      <c r="B104" s="66" t="s">
        <v>86</v>
      </c>
      <c r="C104" t="s">
        <v>67</v>
      </c>
      <c r="D104" s="66" t="s">
        <v>68</v>
      </c>
      <c r="E104">
        <v>5.4</v>
      </c>
      <c r="F104">
        <v>0</v>
      </c>
      <c r="G104">
        <v>0</v>
      </c>
      <c r="H104" t="s">
        <v>577</v>
      </c>
      <c r="I104" t="s">
        <v>577</v>
      </c>
      <c r="S104">
        <f t="shared" si="2"/>
        <v>0</v>
      </c>
    </row>
    <row r="105" spans="1:19" x14ac:dyDescent="0.25">
      <c r="A105" s="65" t="s">
        <v>91</v>
      </c>
      <c r="B105" s="66" t="s">
        <v>92</v>
      </c>
      <c r="C105" t="s">
        <v>67</v>
      </c>
      <c r="D105" s="66" t="s">
        <v>68</v>
      </c>
      <c r="E105">
        <v>10</v>
      </c>
      <c r="F105">
        <v>0</v>
      </c>
      <c r="G105">
        <v>0</v>
      </c>
      <c r="H105" t="s">
        <v>577</v>
      </c>
      <c r="I105" t="s">
        <v>577</v>
      </c>
      <c r="S105">
        <f t="shared" si="2"/>
        <v>0</v>
      </c>
    </row>
    <row r="106" spans="1:19" x14ac:dyDescent="0.25">
      <c r="A106" s="65" t="s">
        <v>93</v>
      </c>
      <c r="B106" s="66" t="s">
        <v>94</v>
      </c>
      <c r="C106" t="s">
        <v>61</v>
      </c>
      <c r="D106" s="66" t="s">
        <v>62</v>
      </c>
      <c r="E106">
        <v>5</v>
      </c>
      <c r="F106">
        <v>0</v>
      </c>
      <c r="G106">
        <v>0</v>
      </c>
      <c r="H106" t="s">
        <v>577</v>
      </c>
      <c r="I106" t="s">
        <v>577</v>
      </c>
      <c r="S106">
        <f t="shared" si="2"/>
        <v>0</v>
      </c>
    </row>
    <row r="107" spans="1:19" x14ac:dyDescent="0.25">
      <c r="A107" s="65" t="s">
        <v>95</v>
      </c>
      <c r="B107" s="66" t="s">
        <v>96</v>
      </c>
      <c r="C107" t="s">
        <v>61</v>
      </c>
      <c r="D107" s="66" t="s">
        <v>62</v>
      </c>
      <c r="E107">
        <v>5</v>
      </c>
      <c r="F107">
        <v>0</v>
      </c>
      <c r="G107">
        <v>0</v>
      </c>
      <c r="H107" t="s">
        <v>577</v>
      </c>
      <c r="I107" t="s">
        <v>577</v>
      </c>
      <c r="S107">
        <f t="shared" si="2"/>
        <v>0</v>
      </c>
    </row>
    <row r="108" spans="1:19" x14ac:dyDescent="0.25">
      <c r="A108" s="65" t="s">
        <v>99</v>
      </c>
      <c r="B108" s="66" t="s">
        <v>100</v>
      </c>
      <c r="C108" t="s">
        <v>61</v>
      </c>
      <c r="D108" s="66" t="s">
        <v>62</v>
      </c>
      <c r="E108">
        <v>12</v>
      </c>
      <c r="F108">
        <v>0</v>
      </c>
      <c r="G108">
        <v>0</v>
      </c>
      <c r="H108" t="s">
        <v>577</v>
      </c>
      <c r="I108" t="s">
        <v>577</v>
      </c>
      <c r="S108">
        <f t="shared" si="2"/>
        <v>0</v>
      </c>
    </row>
    <row r="109" spans="1:19" x14ac:dyDescent="0.25">
      <c r="A109" s="65" t="s">
        <v>101</v>
      </c>
      <c r="B109" s="66" t="s">
        <v>102</v>
      </c>
      <c r="C109" t="s">
        <v>61</v>
      </c>
      <c r="D109" s="66" t="s">
        <v>62</v>
      </c>
      <c r="E109">
        <v>6</v>
      </c>
      <c r="F109">
        <v>0</v>
      </c>
      <c r="G109">
        <v>0</v>
      </c>
      <c r="H109" t="s">
        <v>577</v>
      </c>
      <c r="I109" t="s">
        <v>577</v>
      </c>
      <c r="S109">
        <f t="shared" si="2"/>
        <v>0</v>
      </c>
    </row>
    <row r="110" spans="1:19" x14ac:dyDescent="0.25">
      <c r="A110" s="65" t="s">
        <v>107</v>
      </c>
      <c r="B110" s="66" t="s">
        <v>108</v>
      </c>
      <c r="C110" t="s">
        <v>61</v>
      </c>
      <c r="D110" s="66" t="s">
        <v>62</v>
      </c>
      <c r="E110">
        <v>5</v>
      </c>
      <c r="F110">
        <v>0</v>
      </c>
      <c r="G110">
        <v>0</v>
      </c>
      <c r="H110" t="s">
        <v>577</v>
      </c>
      <c r="I110" t="s">
        <v>577</v>
      </c>
      <c r="S110">
        <f t="shared" si="2"/>
        <v>0</v>
      </c>
    </row>
    <row r="111" spans="1:19" x14ac:dyDescent="0.25">
      <c r="A111" s="65" t="s">
        <v>111</v>
      </c>
      <c r="B111" s="66" t="s">
        <v>112</v>
      </c>
      <c r="C111" t="s">
        <v>61</v>
      </c>
      <c r="D111" s="66" t="s">
        <v>62</v>
      </c>
      <c r="E111">
        <v>5</v>
      </c>
      <c r="F111">
        <v>0</v>
      </c>
      <c r="G111">
        <v>0</v>
      </c>
      <c r="H111" t="s">
        <v>577</v>
      </c>
      <c r="I111" t="s">
        <v>577</v>
      </c>
      <c r="S111">
        <f t="shared" si="2"/>
        <v>0</v>
      </c>
    </row>
    <row r="112" spans="1:19" x14ac:dyDescent="0.25">
      <c r="A112" s="65" t="s">
        <v>259</v>
      </c>
      <c r="B112" s="66" t="s">
        <v>260</v>
      </c>
      <c r="C112" t="s">
        <v>67</v>
      </c>
      <c r="D112" s="66" t="s">
        <v>68</v>
      </c>
      <c r="E112">
        <v>6</v>
      </c>
      <c r="F112">
        <v>0</v>
      </c>
      <c r="G112">
        <v>0</v>
      </c>
      <c r="H112" t="s">
        <v>577</v>
      </c>
      <c r="I112" t="s">
        <v>577</v>
      </c>
      <c r="S112">
        <f t="shared" ref="S112:S113" si="3">SUM(F112:R112)</f>
        <v>0</v>
      </c>
    </row>
    <row r="113" spans="1:19" x14ac:dyDescent="0.25">
      <c r="A113" s="75"/>
      <c r="B113" s="76"/>
      <c r="D113" s="66"/>
      <c r="I113" t="s">
        <v>577</v>
      </c>
      <c r="S113">
        <f t="shared" si="3"/>
        <v>0</v>
      </c>
    </row>
    <row r="114" spans="1:19" x14ac:dyDescent="0.25">
      <c r="A114" s="65"/>
      <c r="B114" s="66"/>
      <c r="D114" s="66"/>
      <c r="I114" t="s">
        <v>577</v>
      </c>
      <c r="S114">
        <f t="shared" si="1"/>
        <v>0</v>
      </c>
    </row>
    <row r="115" spans="1:19" x14ac:dyDescent="0.25">
      <c r="A115" s="41" t="s">
        <v>58</v>
      </c>
      <c r="B115" s="41"/>
      <c r="C115" s="41"/>
      <c r="D115" s="41"/>
      <c r="E115" s="41"/>
      <c r="F115" s="41">
        <f t="shared" ref="F115:S115" si="4">SUM(F2:F114)</f>
        <v>177919</v>
      </c>
      <c r="G115" s="41">
        <f t="shared" si="4"/>
        <v>195511</v>
      </c>
      <c r="H115" s="41">
        <f t="shared" si="4"/>
        <v>152384</v>
      </c>
      <c r="I115" s="41">
        <f t="shared" si="4"/>
        <v>149874</v>
      </c>
      <c r="J115" s="41">
        <f t="shared" si="4"/>
        <v>0</v>
      </c>
      <c r="K115" s="41">
        <f t="shared" si="4"/>
        <v>0</v>
      </c>
      <c r="L115" s="41">
        <f t="shared" si="4"/>
        <v>0</v>
      </c>
      <c r="M115" s="41">
        <f t="shared" si="4"/>
        <v>0</v>
      </c>
      <c r="N115" s="41">
        <f t="shared" si="4"/>
        <v>0</v>
      </c>
      <c r="O115" s="41">
        <f t="shared" si="4"/>
        <v>0</v>
      </c>
      <c r="P115" s="41">
        <f t="shared" si="4"/>
        <v>0</v>
      </c>
      <c r="Q115" s="41">
        <f t="shared" si="4"/>
        <v>0</v>
      </c>
      <c r="R115" s="41">
        <f t="shared" si="4"/>
        <v>0</v>
      </c>
      <c r="S115" s="41">
        <f t="shared" si="4"/>
        <v>656659</v>
      </c>
    </row>
    <row r="118" spans="1:19" x14ac:dyDescent="0.25">
      <c r="C118" t="s">
        <v>173</v>
      </c>
      <c r="D118" s="40" t="s">
        <v>174</v>
      </c>
      <c r="F118" s="45">
        <f t="shared" ref="F118:S122" si="5">SUMIF($C$2:$C$114,$C118,F$2:F$114)</f>
        <v>96405</v>
      </c>
      <c r="G118" s="45">
        <f t="shared" si="5"/>
        <v>114369</v>
      </c>
      <c r="H118" s="45">
        <f t="shared" si="5"/>
        <v>70584</v>
      </c>
      <c r="I118" s="45">
        <f t="shared" si="5"/>
        <v>43397</v>
      </c>
      <c r="J118" s="45">
        <f t="shared" si="5"/>
        <v>0</v>
      </c>
      <c r="K118" s="45">
        <f t="shared" si="5"/>
        <v>0</v>
      </c>
      <c r="L118" s="45">
        <f t="shared" si="5"/>
        <v>0</v>
      </c>
      <c r="M118" s="45">
        <f t="shared" si="5"/>
        <v>0</v>
      </c>
      <c r="N118" s="45">
        <f t="shared" si="5"/>
        <v>0</v>
      </c>
      <c r="O118" s="45">
        <f t="shared" si="5"/>
        <v>0</v>
      </c>
      <c r="P118" s="45">
        <f t="shared" si="5"/>
        <v>0</v>
      </c>
      <c r="Q118" s="45">
        <f t="shared" si="5"/>
        <v>0</v>
      </c>
      <c r="R118" s="45">
        <f t="shared" si="5"/>
        <v>0</v>
      </c>
      <c r="S118" s="45">
        <f t="shared" si="5"/>
        <v>324755</v>
      </c>
    </row>
    <row r="119" spans="1:19" x14ac:dyDescent="0.25">
      <c r="C119" t="s">
        <v>67</v>
      </c>
      <c r="D119" s="40" t="s">
        <v>68</v>
      </c>
      <c r="F119" s="45">
        <f t="shared" si="5"/>
        <v>13327</v>
      </c>
      <c r="G119" s="45">
        <f t="shared" si="5"/>
        <v>6246</v>
      </c>
      <c r="H119" s="45">
        <f t="shared" si="5"/>
        <v>4119</v>
      </c>
      <c r="I119" s="45">
        <f t="shared" si="5"/>
        <v>1574</v>
      </c>
      <c r="J119" s="45">
        <f t="shared" si="5"/>
        <v>0</v>
      </c>
      <c r="K119" s="45">
        <f t="shared" si="5"/>
        <v>0</v>
      </c>
      <c r="L119" s="45">
        <f t="shared" si="5"/>
        <v>0</v>
      </c>
      <c r="M119" s="45">
        <f t="shared" si="5"/>
        <v>0</v>
      </c>
      <c r="N119" s="45">
        <f t="shared" si="5"/>
        <v>0</v>
      </c>
      <c r="O119" s="45">
        <f t="shared" si="5"/>
        <v>0</v>
      </c>
      <c r="P119" s="45">
        <f t="shared" si="5"/>
        <v>0</v>
      </c>
      <c r="Q119" s="45">
        <f t="shared" si="5"/>
        <v>0</v>
      </c>
      <c r="R119" s="45">
        <f t="shared" si="5"/>
        <v>0</v>
      </c>
      <c r="S119" s="45">
        <f t="shared" si="5"/>
        <v>6237</v>
      </c>
    </row>
    <row r="120" spans="1:19" x14ac:dyDescent="0.25">
      <c r="C120" t="s">
        <v>61</v>
      </c>
      <c r="D120" s="40" t="s">
        <v>62</v>
      </c>
      <c r="F120" s="45">
        <f t="shared" si="5"/>
        <v>51262</v>
      </c>
      <c r="G120" s="45">
        <f t="shared" si="5"/>
        <v>59216</v>
      </c>
      <c r="H120" s="45">
        <f t="shared" si="5"/>
        <v>61866</v>
      </c>
      <c r="I120" s="45">
        <f t="shared" si="5"/>
        <v>87731</v>
      </c>
      <c r="J120" s="45">
        <f t="shared" si="5"/>
        <v>0</v>
      </c>
      <c r="K120" s="45">
        <f t="shared" si="5"/>
        <v>0</v>
      </c>
      <c r="L120" s="45">
        <f t="shared" si="5"/>
        <v>0</v>
      </c>
      <c r="M120" s="45">
        <f t="shared" si="5"/>
        <v>0</v>
      </c>
      <c r="N120" s="45">
        <f t="shared" si="5"/>
        <v>0</v>
      </c>
      <c r="O120" s="45">
        <f t="shared" si="5"/>
        <v>0</v>
      </c>
      <c r="P120" s="45">
        <f t="shared" si="5"/>
        <v>0</v>
      </c>
      <c r="Q120" s="45">
        <f t="shared" si="5"/>
        <v>0</v>
      </c>
      <c r="R120" s="45">
        <f t="shared" si="5"/>
        <v>0</v>
      </c>
      <c r="S120" s="45">
        <f t="shared" si="5"/>
        <v>260075</v>
      </c>
    </row>
    <row r="121" spans="1:19" x14ac:dyDescent="0.25">
      <c r="C121" t="s">
        <v>261</v>
      </c>
      <c r="D121" s="40" t="s">
        <v>262</v>
      </c>
      <c r="F121" s="45">
        <f t="shared" si="5"/>
        <v>0</v>
      </c>
      <c r="G121" s="45">
        <f t="shared" si="5"/>
        <v>0</v>
      </c>
      <c r="H121" s="45">
        <f t="shared" si="5"/>
        <v>0</v>
      </c>
      <c r="I121" s="45">
        <f t="shared" si="5"/>
        <v>0</v>
      </c>
      <c r="J121" s="45">
        <f t="shared" si="5"/>
        <v>0</v>
      </c>
      <c r="K121" s="45">
        <f t="shared" si="5"/>
        <v>0</v>
      </c>
      <c r="L121" s="45">
        <f t="shared" si="5"/>
        <v>0</v>
      </c>
      <c r="M121" s="45">
        <f t="shared" si="5"/>
        <v>0</v>
      </c>
      <c r="N121" s="45">
        <f t="shared" si="5"/>
        <v>0</v>
      </c>
      <c r="O121" s="45">
        <f t="shared" si="5"/>
        <v>0</v>
      </c>
      <c r="P121" s="45">
        <f t="shared" si="5"/>
        <v>0</v>
      </c>
      <c r="Q121" s="45">
        <f t="shared" si="5"/>
        <v>0</v>
      </c>
      <c r="R121" s="45">
        <f t="shared" si="5"/>
        <v>0</v>
      </c>
      <c r="S121" s="45">
        <f t="shared" si="5"/>
        <v>0</v>
      </c>
    </row>
    <row r="122" spans="1:19" x14ac:dyDescent="0.25">
      <c r="C122" t="s">
        <v>278</v>
      </c>
      <c r="D122" s="40" t="s">
        <v>279</v>
      </c>
      <c r="F122" s="45">
        <f t="shared" si="5"/>
        <v>16925</v>
      </c>
      <c r="G122" s="45">
        <f t="shared" si="5"/>
        <v>15680</v>
      </c>
      <c r="H122" s="45">
        <f t="shared" si="5"/>
        <v>15815</v>
      </c>
      <c r="I122" s="45">
        <f t="shared" si="5"/>
        <v>17172</v>
      </c>
      <c r="J122" s="45">
        <f t="shared" si="5"/>
        <v>0</v>
      </c>
      <c r="K122" s="45">
        <f t="shared" si="5"/>
        <v>0</v>
      </c>
      <c r="L122" s="45">
        <f t="shared" si="5"/>
        <v>0</v>
      </c>
      <c r="M122" s="45">
        <f t="shared" si="5"/>
        <v>0</v>
      </c>
      <c r="N122" s="45">
        <f t="shared" si="5"/>
        <v>0</v>
      </c>
      <c r="O122" s="45">
        <f t="shared" si="5"/>
        <v>0</v>
      </c>
      <c r="P122" s="45">
        <f t="shared" si="5"/>
        <v>0</v>
      </c>
      <c r="Q122" s="45">
        <f t="shared" si="5"/>
        <v>0</v>
      </c>
      <c r="R122" s="45">
        <f t="shared" si="5"/>
        <v>0</v>
      </c>
      <c r="S122" s="45">
        <f t="shared" si="5"/>
        <v>65592</v>
      </c>
    </row>
    <row r="124" spans="1:19" x14ac:dyDescent="0.25">
      <c r="C124" t="s">
        <v>495</v>
      </c>
      <c r="F124" s="58">
        <f>SUM(F118:F122)-F115</f>
        <v>0</v>
      </c>
      <c r="G124" s="58">
        <f t="shared" ref="G124:S124" si="6">SUM(G118:G122)-G115</f>
        <v>0</v>
      </c>
      <c r="H124" s="58">
        <f t="shared" si="6"/>
        <v>0</v>
      </c>
      <c r="I124" s="58">
        <f t="shared" si="6"/>
        <v>0</v>
      </c>
      <c r="J124" s="58">
        <f t="shared" si="6"/>
        <v>0</v>
      </c>
      <c r="K124" s="58">
        <f t="shared" si="6"/>
        <v>0</v>
      </c>
      <c r="L124" s="58">
        <f t="shared" si="6"/>
        <v>0</v>
      </c>
      <c r="M124" s="58">
        <f t="shared" si="6"/>
        <v>0</v>
      </c>
      <c r="N124" s="58">
        <f t="shared" si="6"/>
        <v>0</v>
      </c>
      <c r="O124" s="58">
        <f t="shared" si="6"/>
        <v>0</v>
      </c>
      <c r="P124" s="58">
        <f t="shared" si="6"/>
        <v>0</v>
      </c>
      <c r="Q124" s="58">
        <f t="shared" si="6"/>
        <v>0</v>
      </c>
      <c r="R124" s="58">
        <f t="shared" si="6"/>
        <v>0</v>
      </c>
      <c r="S124" s="58">
        <f t="shared" si="6"/>
        <v>0</v>
      </c>
    </row>
  </sheetData>
  <autoFilter ref="A1:F64" xr:uid="{C116E77F-612D-46EE-B180-55E7BFA8CBC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15DB-FE58-44E3-83A5-EA003302A978}">
  <sheetPr>
    <tabColor rgb="FFFFFF00"/>
    <pageSetUpPr fitToPage="1"/>
  </sheetPr>
  <dimension ref="A1:AY2146"/>
  <sheetViews>
    <sheetView zoomScale="85" zoomScaleNormal="85" workbookViewId="0">
      <pane ySplit="4" topLeftCell="A138" activePane="bottomLeft" state="frozen"/>
      <selection activeCell="R114" sqref="R114"/>
      <selection pane="bottomLeft" activeCell="J166" sqref="J166"/>
    </sheetView>
  </sheetViews>
  <sheetFormatPr defaultColWidth="9.140625" defaultRowHeight="15" zeroHeight="1" x14ac:dyDescent="0.25"/>
  <cols>
    <col min="1" max="1" width="13.7109375" style="112" customWidth="1"/>
    <col min="2" max="2" width="27" style="124" customWidth="1"/>
    <col min="3" max="3" width="13.28515625" style="112" customWidth="1"/>
    <col min="4" max="4" width="15.140625" style="112" customWidth="1"/>
    <col min="5" max="6" width="14.140625" style="112" customWidth="1"/>
    <col min="7" max="7" width="14.28515625" style="112" customWidth="1"/>
    <col min="8" max="8" width="9.5703125" style="112" customWidth="1"/>
    <col min="9" max="9" width="12.28515625" style="112" customWidth="1"/>
    <col min="10" max="11" width="8.85546875" style="122" customWidth="1"/>
    <col min="12" max="12" width="10.7109375" style="112" customWidth="1"/>
    <col min="13" max="13" width="9.42578125" style="112" bestFit="1" customWidth="1"/>
    <col min="14" max="14" width="11.7109375" style="112" customWidth="1"/>
    <col min="15" max="15" width="9.42578125" style="112" bestFit="1" customWidth="1"/>
    <col min="16" max="16" width="11.7109375" style="112" customWidth="1"/>
    <col min="17" max="17" width="8.7109375" style="112" customWidth="1"/>
    <col min="18" max="21" width="9.42578125" style="112" bestFit="1" customWidth="1"/>
    <col min="22" max="22" width="12.7109375" style="112" customWidth="1"/>
    <col min="23" max="23" width="15.42578125" style="112" customWidth="1"/>
    <col min="24" max="24" width="11.140625" style="112" customWidth="1"/>
    <col min="25" max="25" width="14.5703125" style="112" customWidth="1"/>
    <col min="26" max="35" width="12" style="115" customWidth="1"/>
    <col min="36" max="36" width="9.140625" style="112" customWidth="1"/>
    <col min="37" max="37" width="9.140625" style="125" customWidth="1"/>
    <col min="38" max="38" width="30.42578125" style="112" customWidth="1"/>
    <col min="39" max="39" width="19" style="112" customWidth="1"/>
    <col min="40" max="40" width="9.140625" style="112" customWidth="1"/>
    <col min="41" max="41" width="15.42578125" style="112" customWidth="1"/>
    <col min="42" max="42" width="17.5703125" style="112" customWidth="1"/>
    <col min="43" max="43" width="15.85546875" style="112" customWidth="1"/>
    <col min="44" max="44" width="14.28515625" style="112" customWidth="1"/>
    <col min="45" max="46" width="9.140625" style="112" customWidth="1"/>
    <col min="47" max="47" width="16.28515625" style="112" customWidth="1"/>
    <col min="48" max="48" width="23.42578125" style="112" customWidth="1"/>
    <col min="49" max="50" width="16.28515625" style="112" customWidth="1"/>
    <col min="51" max="51" width="6.140625" style="112" customWidth="1"/>
    <col min="52" max="60" width="9.140625" style="112" customWidth="1"/>
    <col min="61" max="16384" width="9.140625" style="112"/>
  </cols>
  <sheetData>
    <row r="1" spans="1:51" ht="20.100000000000001" customHeight="1" thickBot="1" x14ac:dyDescent="0.35">
      <c r="A1" s="108" t="s">
        <v>506</v>
      </c>
      <c r="B1" s="109"/>
      <c r="C1" s="110"/>
      <c r="D1" s="111" t="s">
        <v>507</v>
      </c>
      <c r="E1" s="110"/>
      <c r="F1" s="110"/>
      <c r="G1" s="110"/>
      <c r="J1" s="113"/>
      <c r="K1" s="113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AK1" s="112"/>
    </row>
    <row r="2" spans="1:51" ht="18" customHeight="1" thickBot="1" x14ac:dyDescent="0.35">
      <c r="A2" s="116" t="s">
        <v>508</v>
      </c>
      <c r="B2" s="117" t="s">
        <v>555</v>
      </c>
      <c r="C2" s="110"/>
      <c r="D2" s="118" t="s">
        <v>509</v>
      </c>
      <c r="E2" s="119" t="s">
        <v>556</v>
      </c>
      <c r="F2" s="120"/>
      <c r="G2" s="121" t="s">
        <v>511</v>
      </c>
      <c r="H2" s="187" t="s">
        <v>557</v>
      </c>
      <c r="I2" s="188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23"/>
      <c r="AA2" s="123"/>
      <c r="AB2" s="123"/>
      <c r="AC2" s="123"/>
      <c r="AE2" s="123"/>
      <c r="AF2" s="123"/>
      <c r="AG2" s="123"/>
      <c r="AH2" s="123"/>
      <c r="AK2" s="112"/>
    </row>
    <row r="3" spans="1:51" ht="11.25" customHeight="1" x14ac:dyDescent="0.25"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89" t="s">
        <v>513</v>
      </c>
      <c r="AA3" s="189"/>
      <c r="AB3" s="189"/>
      <c r="AC3" s="189"/>
      <c r="AD3" s="189"/>
      <c r="AE3" s="189" t="s">
        <v>514</v>
      </c>
      <c r="AF3" s="189"/>
      <c r="AG3" s="189"/>
      <c r="AH3" s="189"/>
      <c r="AI3" s="189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</row>
    <row r="4" spans="1:51" s="130" customFormat="1" ht="58.5" customHeight="1" x14ac:dyDescent="0.25">
      <c r="A4" s="126" t="s">
        <v>515</v>
      </c>
      <c r="B4" s="127" t="s">
        <v>307</v>
      </c>
      <c r="C4" s="127" t="s">
        <v>516</v>
      </c>
      <c r="D4" s="127" t="s">
        <v>517</v>
      </c>
      <c r="E4" s="127" t="s">
        <v>518</v>
      </c>
      <c r="F4" s="127" t="s">
        <v>519</v>
      </c>
      <c r="G4" s="127" t="s">
        <v>520</v>
      </c>
      <c r="H4" s="127" t="s">
        <v>521</v>
      </c>
      <c r="I4" s="127" t="s">
        <v>18</v>
      </c>
      <c r="J4" s="128" t="s">
        <v>5</v>
      </c>
      <c r="K4" s="128" t="s">
        <v>522</v>
      </c>
      <c r="L4" s="126" t="s">
        <v>523</v>
      </c>
      <c r="M4" s="126" t="s">
        <v>524</v>
      </c>
      <c r="N4" s="126" t="s">
        <v>525</v>
      </c>
      <c r="O4" s="126" t="s">
        <v>526</v>
      </c>
      <c r="P4" s="126" t="s">
        <v>527</v>
      </c>
      <c r="Q4" s="126" t="s">
        <v>528</v>
      </c>
      <c r="R4" s="126" t="s">
        <v>529</v>
      </c>
      <c r="S4" s="126" t="s">
        <v>530</v>
      </c>
      <c r="T4" s="126" t="s">
        <v>531</v>
      </c>
      <c r="U4" s="126" t="s">
        <v>532</v>
      </c>
      <c r="V4" s="126" t="s">
        <v>533</v>
      </c>
      <c r="W4" s="126" t="s">
        <v>534</v>
      </c>
      <c r="X4" s="126" t="s">
        <v>535</v>
      </c>
      <c r="Y4" s="126" t="s">
        <v>536</v>
      </c>
      <c r="Z4" s="129" t="s">
        <v>537</v>
      </c>
      <c r="AA4" s="129" t="s">
        <v>538</v>
      </c>
      <c r="AB4" s="129" t="s">
        <v>539</v>
      </c>
      <c r="AC4" s="129" t="s">
        <v>540</v>
      </c>
      <c r="AD4" s="129" t="s">
        <v>541</v>
      </c>
      <c r="AE4" s="129" t="s">
        <v>537</v>
      </c>
      <c r="AF4" s="129" t="s">
        <v>538</v>
      </c>
      <c r="AG4" s="129" t="s">
        <v>539</v>
      </c>
      <c r="AH4" s="129" t="s">
        <v>540</v>
      </c>
      <c r="AI4" s="129" t="s">
        <v>541</v>
      </c>
      <c r="AK4" s="131"/>
      <c r="AL4" s="132" t="s">
        <v>307</v>
      </c>
      <c r="AM4" s="133" t="s">
        <v>542</v>
      </c>
      <c r="AN4" s="134" t="s">
        <v>518</v>
      </c>
      <c r="AO4" s="134" t="s">
        <v>543</v>
      </c>
      <c r="AP4" s="134" t="s">
        <v>544</v>
      </c>
      <c r="AQ4" s="134" t="s">
        <v>521</v>
      </c>
      <c r="AR4" s="134" t="s">
        <v>18</v>
      </c>
      <c r="AS4" s="134" t="s">
        <v>5</v>
      </c>
      <c r="AT4" s="134" t="s">
        <v>522</v>
      </c>
      <c r="AU4" s="134" t="s">
        <v>316</v>
      </c>
      <c r="AV4" s="134" t="s">
        <v>545</v>
      </c>
      <c r="AW4" s="134" t="s">
        <v>546</v>
      </c>
      <c r="AX4" s="134" t="s">
        <v>547</v>
      </c>
      <c r="AY4" s="135"/>
    </row>
    <row r="5" spans="1:51" s="130" customFormat="1" ht="15" customHeight="1" x14ac:dyDescent="0.25">
      <c r="A5" s="136" t="str">
        <f>AL5</f>
        <v>Deli Modern</v>
      </c>
      <c r="B5" s="137"/>
      <c r="C5" s="137"/>
      <c r="D5" s="138"/>
      <c r="E5" s="138"/>
      <c r="F5" s="138"/>
      <c r="G5" s="138"/>
      <c r="H5" s="137"/>
      <c r="I5" s="137"/>
      <c r="J5" s="139"/>
      <c r="K5" s="139"/>
      <c r="L5" s="140"/>
      <c r="M5" s="140"/>
      <c r="N5" s="140"/>
      <c r="O5" s="140"/>
      <c r="P5" s="140"/>
      <c r="Q5" s="140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K5" s="142"/>
      <c r="AL5" s="42" t="s">
        <v>451</v>
      </c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35"/>
    </row>
    <row r="6" spans="1:51" x14ac:dyDescent="0.25">
      <c r="A6" s="112" t="s">
        <v>439</v>
      </c>
      <c r="B6" s="112" t="str">
        <f t="shared" ref="B6:B10" si="0">AL6</f>
        <v>Buffalo Chicken Dip 10 oz.</v>
      </c>
      <c r="D6" s="144">
        <f t="shared" ref="D6:G10" si="1">AM6</f>
        <v>11686</v>
      </c>
      <c r="E6" s="145">
        <f t="shared" si="1"/>
        <v>2618.9500390000003</v>
      </c>
      <c r="F6" s="145">
        <f t="shared" si="1"/>
        <v>351.58330500000005</v>
      </c>
      <c r="G6" s="145">
        <f t="shared" si="1"/>
        <v>202.01666100000003</v>
      </c>
      <c r="H6" s="146">
        <f t="shared" ref="H6:H10" si="2">IF(ISERROR(D6/E6),0,D6/E6)</f>
        <v>4.462093520677505</v>
      </c>
      <c r="I6" s="147">
        <f t="shared" ref="I6:I10" si="3">AR6</f>
        <v>4.5</v>
      </c>
      <c r="J6" s="148">
        <f t="shared" ref="J6:K10" si="4">AS6/100</f>
        <v>0.81854939537270055</v>
      </c>
      <c r="K6" s="148">
        <f t="shared" si="4"/>
        <v>0.87421637388103546</v>
      </c>
      <c r="L6" s="149">
        <f t="shared" ref="L6:L10" si="5">IF(ISERROR(D6/(J6*(E6+F6+G6))),0,D6/(J6*(E6+F6+G6)))</f>
        <v>4.5000000008776508</v>
      </c>
      <c r="M6" s="113">
        <f t="shared" ref="M6:M10" si="6">IF(ISERROR(D6/Z6),0,D6/Z6)</f>
        <v>0.82550315515042594</v>
      </c>
      <c r="N6" s="113">
        <f t="shared" ref="N6:N10" si="7">M6-J6</f>
        <v>6.9537597777253879E-3</v>
      </c>
      <c r="O6" s="113">
        <f t="shared" ref="O6:O10" si="8">IF(ISERROR(D6/AE6),0,D6/AE6)</f>
        <v>0.88164303702897606</v>
      </c>
      <c r="P6" s="113">
        <f t="shared" ref="P6:P10" si="9">O6-K6</f>
        <v>7.4266631479406042E-3</v>
      </c>
      <c r="Q6" s="150">
        <f t="shared" ref="Q6:Q10" si="10">I6</f>
        <v>4.5</v>
      </c>
      <c r="R6" s="113">
        <f t="shared" ref="R6:R10" si="11">IF(ISERROR(D6/AA6),0,D6/AA6)</f>
        <v>0.81854939553234507</v>
      </c>
      <c r="S6" s="113">
        <f t="shared" ref="S6:S10" si="12">R6-J6</f>
        <v>1.5964451982597438E-10</v>
      </c>
      <c r="T6" s="113">
        <f t="shared" ref="T6:T10" si="13">IF(ISERROR(D6/AF6),0,D6/AF6)</f>
        <v>0.87421637401720698</v>
      </c>
      <c r="U6" s="113">
        <f t="shared" ref="U6:U10" si="14">T6-K6</f>
        <v>1.3617151850553455E-10</v>
      </c>
      <c r="W6" s="114"/>
      <c r="X6" s="114"/>
      <c r="Y6" s="113"/>
      <c r="Z6" s="115">
        <f t="shared" ref="Z6:Z10" si="15">(SUM($E6:$G6))*$H6</f>
        <v>14156.214821335889</v>
      </c>
      <c r="AA6" s="115">
        <f t="shared" ref="AA6:AA10" si="16">(SUM($E6:$G6))*$Q6</f>
        <v>14276.475022500003</v>
      </c>
      <c r="AB6" s="115">
        <f t="shared" ref="AB6:AB10" si="17">(SUM($E6:$G6))*$J6</f>
        <v>2596.8888883824084</v>
      </c>
      <c r="AC6" s="115">
        <f t="shared" ref="AC6:AC10" si="18">SUM(($E6:$G6))*$R6</f>
        <v>2596.8888888888887</v>
      </c>
      <c r="AD6" s="115">
        <f t="shared" ref="AD6:AD10" si="19">SUM(($E6:$G6))*$M6</f>
        <v>2618.9500389999998</v>
      </c>
      <c r="AE6" s="115">
        <f t="shared" ref="AE6:AE10" si="20">(SUM($E6:$F6))*$H6</f>
        <v>13254.797587218884</v>
      </c>
      <c r="AF6" s="115">
        <f t="shared" ref="AF6:AF10" si="21">(SUM($E6:$F6))*$Q6</f>
        <v>13367.400048000001</v>
      </c>
      <c r="AG6" s="115">
        <f t="shared" ref="AG6:AG10" si="22">(SUM($E6:$F6))*$K6</f>
        <v>2596.8888884843868</v>
      </c>
      <c r="AH6" s="115">
        <f t="shared" ref="AH6:AH10" si="23">SUM(($E6:$F6))*$T6</f>
        <v>2596.8888888888887</v>
      </c>
      <c r="AI6" s="115">
        <f t="shared" ref="AI6:AI10" si="24">SUM(($E6:$F6))*$O6</f>
        <v>2618.9500390000003</v>
      </c>
      <c r="AK6" s="151"/>
      <c r="AL6" s="42" t="s">
        <v>407</v>
      </c>
      <c r="AM6" s="44">
        <v>11686</v>
      </c>
      <c r="AN6" s="44">
        <v>2618.9500390000003</v>
      </c>
      <c r="AO6" s="44">
        <v>351.58330500000005</v>
      </c>
      <c r="AP6" s="44">
        <v>202.01666100000003</v>
      </c>
      <c r="AQ6" s="44">
        <v>4.462093520677505</v>
      </c>
      <c r="AR6" s="181">
        <v>4.5</v>
      </c>
      <c r="AS6" s="181">
        <v>81.854939537270056</v>
      </c>
      <c r="AT6" s="44">
        <v>87.421637388103548</v>
      </c>
      <c r="AU6" s="44">
        <v>-3.7906479322494989E-2</v>
      </c>
      <c r="AV6" s="44">
        <v>11785.275175499999</v>
      </c>
      <c r="AW6" s="44">
        <v>99.275175500000046</v>
      </c>
      <c r="AX6" s="44">
        <v>22.061150111111111</v>
      </c>
      <c r="AY6" s="125"/>
    </row>
    <row r="7" spans="1:51" x14ac:dyDescent="0.25">
      <c r="A7" s="112" t="s">
        <v>439</v>
      </c>
      <c r="B7" s="112" t="str">
        <f t="shared" si="0"/>
        <v>Candied Jalapeno Bacon Dip 12 oz.</v>
      </c>
      <c r="D7" s="144">
        <f t="shared" si="1"/>
        <v>5031</v>
      </c>
      <c r="E7" s="145">
        <f t="shared" si="1"/>
        <v>1083.5000220000002</v>
      </c>
      <c r="F7" s="145">
        <f t="shared" si="1"/>
        <v>235.03331700000001</v>
      </c>
      <c r="G7" s="145">
        <f t="shared" si="1"/>
        <v>241.31666400000003</v>
      </c>
      <c r="H7" s="146">
        <f t="shared" si="2"/>
        <v>4.6432855540818796</v>
      </c>
      <c r="I7" s="147">
        <f t="shared" si="3"/>
        <v>4.5</v>
      </c>
      <c r="J7" s="148">
        <f t="shared" si="4"/>
        <v>0.71673558199208864</v>
      </c>
      <c r="K7" s="148">
        <f t="shared" si="4"/>
        <v>0.84791181719822606</v>
      </c>
      <c r="L7" s="149">
        <f t="shared" si="5"/>
        <v>4.5000000011247341</v>
      </c>
      <c r="M7" s="113">
        <f t="shared" si="6"/>
        <v>0.69461808501852484</v>
      </c>
      <c r="N7" s="113">
        <f t="shared" si="7"/>
        <v>-2.2117496973563799E-2</v>
      </c>
      <c r="O7" s="113">
        <f t="shared" si="8"/>
        <v>0.82174639802566285</v>
      </c>
      <c r="P7" s="113">
        <f t="shared" si="9"/>
        <v>-2.6165419172563209E-2</v>
      </c>
      <c r="Q7" s="150">
        <f t="shared" si="10"/>
        <v>4.5</v>
      </c>
      <c r="R7" s="113">
        <f t="shared" si="11"/>
        <v>0.71673558217123012</v>
      </c>
      <c r="S7" s="113">
        <f t="shared" si="12"/>
        <v>1.7914147942832415E-10</v>
      </c>
      <c r="T7" s="113">
        <f t="shared" si="13"/>
        <v>0.84791181757141754</v>
      </c>
      <c r="U7" s="113">
        <f t="shared" si="14"/>
        <v>3.7319147772052474E-10</v>
      </c>
      <c r="W7" s="114"/>
      <c r="X7" s="114"/>
      <c r="Y7" s="113"/>
      <c r="Z7" s="115">
        <f t="shared" si="15"/>
        <v>7242.8289854644763</v>
      </c>
      <c r="AA7" s="115">
        <f t="shared" si="16"/>
        <v>7019.3250134999998</v>
      </c>
      <c r="AB7" s="115">
        <f t="shared" si="17"/>
        <v>1117.9999997205662</v>
      </c>
      <c r="AC7" s="115">
        <f t="shared" si="18"/>
        <v>1118</v>
      </c>
      <c r="AD7" s="115">
        <f t="shared" si="19"/>
        <v>1083.5000220000002</v>
      </c>
      <c r="AE7" s="115">
        <f t="shared" si="20"/>
        <v>6122.3268055540457</v>
      </c>
      <c r="AF7" s="115">
        <f t="shared" si="21"/>
        <v>5933.4000255000001</v>
      </c>
      <c r="AG7" s="115">
        <f t="shared" si="22"/>
        <v>1117.9999995079347</v>
      </c>
      <c r="AH7" s="115">
        <f t="shared" si="23"/>
        <v>1118</v>
      </c>
      <c r="AI7" s="115">
        <f t="shared" si="24"/>
        <v>1083.5000220000004</v>
      </c>
      <c r="AK7" s="151"/>
      <c r="AL7" s="42" t="s">
        <v>408</v>
      </c>
      <c r="AM7" s="44">
        <v>5031</v>
      </c>
      <c r="AN7" s="44">
        <v>1083.5000220000002</v>
      </c>
      <c r="AO7" s="44">
        <v>235.03331700000001</v>
      </c>
      <c r="AP7" s="44">
        <v>241.31666400000003</v>
      </c>
      <c r="AQ7" s="44">
        <v>4.6432855540818796</v>
      </c>
      <c r="AR7" s="181">
        <v>4.5</v>
      </c>
      <c r="AS7" s="181">
        <v>71.67355819920887</v>
      </c>
      <c r="AT7" s="44">
        <v>84.791181719822603</v>
      </c>
      <c r="AU7" s="44">
        <v>0.14328555408187982</v>
      </c>
      <c r="AV7" s="44">
        <v>4875.7500990000008</v>
      </c>
      <c r="AW7" s="44">
        <v>-155.24990099999951</v>
      </c>
      <c r="AX7" s="44">
        <v>-34.499977999999899</v>
      </c>
      <c r="AY7" s="125"/>
    </row>
    <row r="8" spans="1:51" x14ac:dyDescent="0.25">
      <c r="A8" s="112" t="s">
        <v>439</v>
      </c>
      <c r="B8" s="112" t="str">
        <f t="shared" si="0"/>
        <v>Margherita Pizza Dip 12 oz.</v>
      </c>
      <c r="D8" s="144">
        <f t="shared" si="1"/>
        <v>2483</v>
      </c>
      <c r="E8" s="145">
        <f t="shared" si="1"/>
        <v>560.55000799999993</v>
      </c>
      <c r="F8" s="145">
        <f t="shared" si="1"/>
        <v>87.566661000000011</v>
      </c>
      <c r="G8" s="145">
        <f t="shared" si="1"/>
        <v>173.133331</v>
      </c>
      <c r="H8" s="146">
        <f t="shared" si="2"/>
        <v>4.4295780297268328</v>
      </c>
      <c r="I8" s="147">
        <f t="shared" si="3"/>
        <v>4.5</v>
      </c>
      <c r="J8" s="148">
        <f t="shared" si="4"/>
        <v>0.67187552849653298</v>
      </c>
      <c r="K8" s="148">
        <f t="shared" si="4"/>
        <v>0.85135563374523571</v>
      </c>
      <c r="L8" s="149">
        <f t="shared" si="5"/>
        <v>4.5000000000000009</v>
      </c>
      <c r="M8" s="113">
        <f t="shared" si="6"/>
        <v>0.68255708736681875</v>
      </c>
      <c r="N8" s="113">
        <f t="shared" si="7"/>
        <v>1.0681558870285768E-2</v>
      </c>
      <c r="O8" s="113">
        <f t="shared" si="8"/>
        <v>0.86489058962931864</v>
      </c>
      <c r="P8" s="113">
        <f t="shared" si="9"/>
        <v>1.3534955884082933E-2</v>
      </c>
      <c r="Q8" s="150">
        <f t="shared" si="10"/>
        <v>4.5</v>
      </c>
      <c r="R8" s="113">
        <f t="shared" si="11"/>
        <v>0.67187552849653309</v>
      </c>
      <c r="S8" s="113">
        <f t="shared" si="12"/>
        <v>0</v>
      </c>
      <c r="T8" s="113">
        <f t="shared" si="13"/>
        <v>0.85135563420878124</v>
      </c>
      <c r="U8" s="113">
        <f t="shared" si="14"/>
        <v>4.635455352897111E-10</v>
      </c>
      <c r="W8" s="114"/>
      <c r="X8" s="114"/>
      <c r="Y8" s="113"/>
      <c r="Z8" s="115">
        <f t="shared" si="15"/>
        <v>3637.7909569131616</v>
      </c>
      <c r="AA8" s="115">
        <f t="shared" si="16"/>
        <v>3695.625</v>
      </c>
      <c r="AB8" s="115">
        <f t="shared" si="17"/>
        <v>551.77777777777771</v>
      </c>
      <c r="AC8" s="115">
        <f t="shared" si="18"/>
        <v>551.77777777777783</v>
      </c>
      <c r="AD8" s="115">
        <f t="shared" si="19"/>
        <v>560.55000799999993</v>
      </c>
      <c r="AE8" s="115">
        <f t="shared" si="20"/>
        <v>2870.8833577021378</v>
      </c>
      <c r="AF8" s="115">
        <f t="shared" si="21"/>
        <v>2916.5250105</v>
      </c>
      <c r="AG8" s="115">
        <f t="shared" si="22"/>
        <v>551.77777747734615</v>
      </c>
      <c r="AH8" s="115">
        <f t="shared" si="23"/>
        <v>551.77777777777771</v>
      </c>
      <c r="AI8" s="115">
        <f t="shared" si="24"/>
        <v>560.55000799999993</v>
      </c>
      <c r="AK8" s="151"/>
      <c r="AL8" s="42" t="s">
        <v>409</v>
      </c>
      <c r="AM8" s="44">
        <v>2483</v>
      </c>
      <c r="AN8" s="44">
        <v>560.55000799999993</v>
      </c>
      <c r="AO8" s="44">
        <v>87.566661000000011</v>
      </c>
      <c r="AP8" s="44">
        <v>173.133331</v>
      </c>
      <c r="AQ8" s="44">
        <v>4.4295780297268328</v>
      </c>
      <c r="AR8" s="181">
        <v>4.5</v>
      </c>
      <c r="AS8" s="181">
        <v>67.187552849653301</v>
      </c>
      <c r="AT8" s="44">
        <v>85.135563374523571</v>
      </c>
      <c r="AU8" s="44">
        <v>-7.042197027316717E-2</v>
      </c>
      <c r="AV8" s="44">
        <v>2522.4750359999998</v>
      </c>
      <c r="AW8" s="44">
        <v>39.475036000000038</v>
      </c>
      <c r="AX8" s="44">
        <v>8.7722302222222268</v>
      </c>
      <c r="AY8" s="125"/>
    </row>
    <row r="9" spans="1:51" x14ac:dyDescent="0.25">
      <c r="A9" s="112" t="s">
        <v>439</v>
      </c>
      <c r="B9" s="112">
        <f t="shared" si="0"/>
        <v>0</v>
      </c>
      <c r="D9" s="144">
        <f t="shared" si="1"/>
        <v>0</v>
      </c>
      <c r="E9" s="145">
        <f t="shared" si="1"/>
        <v>0</v>
      </c>
      <c r="F9" s="145">
        <f t="shared" si="1"/>
        <v>0</v>
      </c>
      <c r="G9" s="145">
        <f t="shared" si="1"/>
        <v>0</v>
      </c>
      <c r="H9" s="146">
        <f t="shared" si="2"/>
        <v>0</v>
      </c>
      <c r="I9" s="147">
        <f t="shared" si="3"/>
        <v>0</v>
      </c>
      <c r="J9" s="148">
        <f t="shared" si="4"/>
        <v>0</v>
      </c>
      <c r="K9" s="148">
        <f t="shared" si="4"/>
        <v>0</v>
      </c>
      <c r="L9" s="149">
        <f t="shared" si="5"/>
        <v>0</v>
      </c>
      <c r="M9" s="113">
        <f t="shared" si="6"/>
        <v>0</v>
      </c>
      <c r="N9" s="113">
        <f t="shared" si="7"/>
        <v>0</v>
      </c>
      <c r="O9" s="113">
        <f t="shared" si="8"/>
        <v>0</v>
      </c>
      <c r="P9" s="113">
        <f t="shared" si="9"/>
        <v>0</v>
      </c>
      <c r="Q9" s="150">
        <f t="shared" si="10"/>
        <v>0</v>
      </c>
      <c r="R9" s="113">
        <f t="shared" si="11"/>
        <v>0</v>
      </c>
      <c r="S9" s="113">
        <f t="shared" si="12"/>
        <v>0</v>
      </c>
      <c r="T9" s="113">
        <f t="shared" si="13"/>
        <v>0</v>
      </c>
      <c r="U9" s="113">
        <f t="shared" si="14"/>
        <v>0</v>
      </c>
      <c r="W9" s="114"/>
      <c r="X9" s="114"/>
      <c r="Y9" s="113"/>
      <c r="Z9" s="115">
        <f t="shared" si="15"/>
        <v>0</v>
      </c>
      <c r="AA9" s="115">
        <f t="shared" si="16"/>
        <v>0</v>
      </c>
      <c r="AB9" s="115">
        <f t="shared" si="17"/>
        <v>0</v>
      </c>
      <c r="AC9" s="115">
        <f t="shared" si="18"/>
        <v>0</v>
      </c>
      <c r="AD9" s="115">
        <f t="shared" si="19"/>
        <v>0</v>
      </c>
      <c r="AE9" s="115">
        <f t="shared" si="20"/>
        <v>0</v>
      </c>
      <c r="AF9" s="115">
        <f t="shared" si="21"/>
        <v>0</v>
      </c>
      <c r="AG9" s="115">
        <f t="shared" si="22"/>
        <v>0</v>
      </c>
      <c r="AH9" s="115">
        <f t="shared" si="23"/>
        <v>0</v>
      </c>
      <c r="AI9" s="115">
        <f t="shared" si="24"/>
        <v>0</v>
      </c>
      <c r="AK9" s="151"/>
      <c r="AL9" s="42"/>
      <c r="AM9" s="44"/>
      <c r="AN9" s="44"/>
      <c r="AO9" s="44"/>
      <c r="AP9" s="44"/>
      <c r="AQ9" s="44"/>
      <c r="AR9" s="181"/>
      <c r="AS9" s="181"/>
      <c r="AT9" s="44"/>
      <c r="AU9" s="44"/>
      <c r="AV9" s="44"/>
      <c r="AW9" s="44"/>
      <c r="AX9" s="44"/>
      <c r="AY9" s="125"/>
    </row>
    <row r="10" spans="1:51" x14ac:dyDescent="0.25">
      <c r="A10" s="112" t="s">
        <v>439</v>
      </c>
      <c r="B10" s="112">
        <f t="shared" si="0"/>
        <v>0</v>
      </c>
      <c r="D10" s="144">
        <f t="shared" si="1"/>
        <v>0</v>
      </c>
      <c r="E10" s="145">
        <f t="shared" si="1"/>
        <v>0</v>
      </c>
      <c r="F10" s="145">
        <f t="shared" si="1"/>
        <v>0</v>
      </c>
      <c r="G10" s="145">
        <f t="shared" si="1"/>
        <v>0</v>
      </c>
      <c r="H10" s="146">
        <f t="shared" si="2"/>
        <v>0</v>
      </c>
      <c r="I10" s="147">
        <f t="shared" si="3"/>
        <v>0</v>
      </c>
      <c r="J10" s="148">
        <f t="shared" si="4"/>
        <v>0</v>
      </c>
      <c r="K10" s="148">
        <f t="shared" si="4"/>
        <v>0</v>
      </c>
      <c r="L10" s="149">
        <f t="shared" si="5"/>
        <v>0</v>
      </c>
      <c r="M10" s="113">
        <f t="shared" si="6"/>
        <v>0</v>
      </c>
      <c r="N10" s="113">
        <f t="shared" si="7"/>
        <v>0</v>
      </c>
      <c r="O10" s="113">
        <f t="shared" si="8"/>
        <v>0</v>
      </c>
      <c r="P10" s="113">
        <f t="shared" si="9"/>
        <v>0</v>
      </c>
      <c r="Q10" s="150">
        <f t="shared" si="10"/>
        <v>0</v>
      </c>
      <c r="R10" s="113">
        <f t="shared" si="11"/>
        <v>0</v>
      </c>
      <c r="S10" s="113">
        <f t="shared" si="12"/>
        <v>0</v>
      </c>
      <c r="T10" s="113">
        <f t="shared" si="13"/>
        <v>0</v>
      </c>
      <c r="U10" s="113">
        <f t="shared" si="14"/>
        <v>0</v>
      </c>
      <c r="W10" s="114"/>
      <c r="X10" s="114"/>
      <c r="Y10" s="113"/>
      <c r="Z10" s="115">
        <f t="shared" si="15"/>
        <v>0</v>
      </c>
      <c r="AA10" s="115">
        <f t="shared" si="16"/>
        <v>0</v>
      </c>
      <c r="AB10" s="115">
        <f t="shared" si="17"/>
        <v>0</v>
      </c>
      <c r="AC10" s="115">
        <f t="shared" si="18"/>
        <v>0</v>
      </c>
      <c r="AD10" s="115">
        <f t="shared" si="19"/>
        <v>0</v>
      </c>
      <c r="AE10" s="115">
        <f t="shared" si="20"/>
        <v>0</v>
      </c>
      <c r="AF10" s="115">
        <f t="shared" si="21"/>
        <v>0</v>
      </c>
      <c r="AG10" s="115">
        <f t="shared" si="22"/>
        <v>0</v>
      </c>
      <c r="AH10" s="115">
        <f t="shared" si="23"/>
        <v>0</v>
      </c>
      <c r="AI10" s="115">
        <f t="shared" si="24"/>
        <v>0</v>
      </c>
      <c r="AK10" s="151"/>
      <c r="AL10" s="42"/>
      <c r="AM10" s="44"/>
      <c r="AN10" s="44"/>
      <c r="AO10" s="44"/>
      <c r="AP10" s="44"/>
      <c r="AQ10" s="44"/>
      <c r="AR10" s="181"/>
      <c r="AS10" s="181"/>
      <c r="AT10" s="44"/>
      <c r="AU10" s="44"/>
      <c r="AV10" s="44"/>
      <c r="AW10" s="44"/>
      <c r="AX10" s="44"/>
      <c r="AY10" s="125"/>
    </row>
    <row r="11" spans="1:51" x14ac:dyDescent="0.25">
      <c r="B11" s="153" t="str">
        <f>CONCATENATE(A5," Subtotal")</f>
        <v>Deli Modern Subtotal</v>
      </c>
      <c r="C11" s="154"/>
      <c r="D11" s="155">
        <f>SUM(D6:D10)</f>
        <v>19200</v>
      </c>
      <c r="E11" s="155">
        <f>SUM(E6:E10)</f>
        <v>4263.0000690000006</v>
      </c>
      <c r="F11" s="155">
        <f>SUM(F6:F10)</f>
        <v>674.18328300000007</v>
      </c>
      <c r="G11" s="155">
        <f>SUM(G6:G10)</f>
        <v>616.46665600000006</v>
      </c>
      <c r="H11" s="156">
        <f t="shared" ref="H11" si="25">D11/E11</f>
        <v>4.5038704408240529</v>
      </c>
      <c r="I11" s="157"/>
      <c r="J11" s="158">
        <f>AB11/(SUM($E11:$G11))</f>
        <v>0.76826351313724184</v>
      </c>
      <c r="K11" s="158">
        <f>AG11/(SUM($E11:$F11))</f>
        <v>0.86419044245972465</v>
      </c>
      <c r="L11" s="159">
        <f>D11/(J11*(E11+F11+G11))</f>
        <v>4.5000000008288943</v>
      </c>
      <c r="M11" s="160">
        <f>AD11/(SUM($E11:$G11))</f>
        <v>0.76760329924629256</v>
      </c>
      <c r="N11" s="161">
        <f>M11-J11</f>
        <v>-6.602138909492794E-4</v>
      </c>
      <c r="O11" s="160">
        <f>AI11/(SUM($E11:$F11))</f>
        <v>0.86344779301605323</v>
      </c>
      <c r="P11" s="161">
        <f>O11-K11</f>
        <v>-7.4264944367141705E-4</v>
      </c>
      <c r="Q11" s="159">
        <f>D11/(R11*(E11+F11+G11))</f>
        <v>4.5000000000000009</v>
      </c>
      <c r="R11" s="162">
        <f>AC11/(SUM($E11:$G11))</f>
        <v>0.76826351327875497</v>
      </c>
      <c r="S11" s="161">
        <f>R11-J11</f>
        <v>1.4151313454391357E-10</v>
      </c>
      <c r="T11" s="162">
        <f>AH11/(SUM($E11:$F11))</f>
        <v>0.86419044270217038</v>
      </c>
      <c r="U11" s="161">
        <f>T11-K11</f>
        <v>2.424457301586358E-10</v>
      </c>
      <c r="V11" s="153"/>
      <c r="W11" s="153"/>
      <c r="X11" s="153"/>
      <c r="Y11" s="113"/>
      <c r="Z11" s="163">
        <f t="shared" ref="Z11:AI11" si="26">SUM(Z6:Z10)</f>
        <v>25036.834763713527</v>
      </c>
      <c r="AA11" s="163">
        <f t="shared" si="26"/>
        <v>24991.425036000001</v>
      </c>
      <c r="AB11" s="163">
        <f t="shared" si="26"/>
        <v>4266.6666658807517</v>
      </c>
      <c r="AC11" s="163">
        <f t="shared" si="26"/>
        <v>4266.6666666666661</v>
      </c>
      <c r="AD11" s="163">
        <f t="shared" si="26"/>
        <v>4263.0000689999997</v>
      </c>
      <c r="AE11" s="163">
        <f t="shared" si="26"/>
        <v>22248.007750475066</v>
      </c>
      <c r="AF11" s="163">
        <f t="shared" si="26"/>
        <v>22217.325084000004</v>
      </c>
      <c r="AG11" s="163">
        <f t="shared" si="26"/>
        <v>4266.6666654696674</v>
      </c>
      <c r="AH11" s="163">
        <f t="shared" si="26"/>
        <v>4266.6666666666661</v>
      </c>
      <c r="AI11" s="163">
        <f t="shared" si="26"/>
        <v>4263.0000690000006</v>
      </c>
      <c r="AK11" s="164"/>
      <c r="AL11" s="182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25"/>
    </row>
    <row r="12" spans="1:51" x14ac:dyDescent="0.25">
      <c r="B12" s="153"/>
      <c r="C12" s="153"/>
      <c r="D12" s="155"/>
      <c r="E12" s="155"/>
      <c r="F12" s="155"/>
      <c r="G12" s="155"/>
      <c r="H12" s="165"/>
      <c r="I12" s="153"/>
      <c r="J12" s="158"/>
      <c r="K12" s="158"/>
      <c r="L12" s="159"/>
      <c r="M12" s="158"/>
      <c r="N12" s="161"/>
      <c r="O12" s="158"/>
      <c r="P12" s="161"/>
      <c r="Q12" s="159"/>
      <c r="R12" s="158"/>
      <c r="S12" s="161"/>
      <c r="T12" s="158"/>
      <c r="U12" s="161"/>
      <c r="V12" s="153"/>
      <c r="W12" s="153"/>
      <c r="X12" s="153"/>
      <c r="Y12" s="113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K12" s="151"/>
      <c r="AY12" s="125"/>
    </row>
    <row r="13" spans="1:51" x14ac:dyDescent="0.25">
      <c r="B13" s="153"/>
      <c r="C13" s="153"/>
      <c r="D13" s="155"/>
      <c r="E13" s="155"/>
      <c r="F13" s="155"/>
      <c r="G13" s="155"/>
      <c r="H13" s="165"/>
      <c r="I13" s="153"/>
      <c r="J13" s="158"/>
      <c r="K13" s="158"/>
      <c r="L13" s="159"/>
      <c r="M13" s="158"/>
      <c r="N13" s="161"/>
      <c r="O13" s="158"/>
      <c r="P13" s="161"/>
      <c r="Q13" s="159"/>
      <c r="R13" s="158"/>
      <c r="S13" s="161"/>
      <c r="T13" s="158"/>
      <c r="U13" s="161"/>
      <c r="V13" s="153"/>
      <c r="W13" s="153"/>
      <c r="X13" s="153"/>
      <c r="Y13" s="113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K13" s="151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</row>
    <row r="14" spans="1:51" x14ac:dyDescent="0.25">
      <c r="A14" s="136" t="str">
        <f>AL14</f>
        <v>Deli Multivac 1</v>
      </c>
      <c r="B14" s="153"/>
      <c r="C14" s="153"/>
      <c r="D14" s="155"/>
      <c r="E14" s="155"/>
      <c r="F14" s="155"/>
      <c r="G14" s="155"/>
      <c r="H14" s="165"/>
      <c r="I14" s="153"/>
      <c r="J14" s="158"/>
      <c r="K14" s="158"/>
      <c r="L14" s="159"/>
      <c r="M14" s="158"/>
      <c r="N14" s="161"/>
      <c r="O14" s="158"/>
      <c r="P14" s="161"/>
      <c r="Q14" s="159"/>
      <c r="R14" s="158"/>
      <c r="S14" s="161"/>
      <c r="T14" s="158"/>
      <c r="U14" s="161"/>
      <c r="V14" s="153"/>
      <c r="W14" s="153"/>
      <c r="X14" s="153"/>
      <c r="Y14" s="113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K14" s="167"/>
      <c r="AL14" s="42" t="s">
        <v>452</v>
      </c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25"/>
    </row>
    <row r="15" spans="1:51" x14ac:dyDescent="0.25">
      <c r="A15" s="112" t="s">
        <v>439</v>
      </c>
      <c r="B15" s="112" t="str">
        <f t="shared" ref="B15:B47" si="27">AL15</f>
        <v>Albacore Tuna Salad</v>
      </c>
      <c r="D15" s="144">
        <f t="shared" ref="D15:G41" si="28">AM15</f>
        <v>0</v>
      </c>
      <c r="E15" s="145">
        <f t="shared" si="28"/>
        <v>0</v>
      </c>
      <c r="F15" s="145">
        <f>AO15</f>
        <v>0</v>
      </c>
      <c r="G15" s="145">
        <f>AP15</f>
        <v>0</v>
      </c>
      <c r="H15" s="146">
        <f t="shared" ref="H15:H47" si="29">IF(ISERROR(D15/E15),0,D15/E15)</f>
        <v>0</v>
      </c>
      <c r="I15" s="147">
        <f t="shared" ref="I15:I47" si="30">AR15</f>
        <v>10</v>
      </c>
      <c r="J15" s="148">
        <f t="shared" ref="J15:K47" si="31">AS15/100</f>
        <v>0</v>
      </c>
      <c r="K15" s="148">
        <f t="shared" si="31"/>
        <v>0</v>
      </c>
      <c r="L15" s="149">
        <f>IF(ISERROR(D15/(J15*(E15+F15+G15))),0,D15/(J15*(E15+F15+G15)))</f>
        <v>0</v>
      </c>
      <c r="M15" s="113">
        <f t="shared" ref="M15:M47" si="32">IF(ISERROR(D15/Z15),0,D15/Z15)</f>
        <v>0</v>
      </c>
      <c r="N15" s="113">
        <f t="shared" ref="N15:N47" si="33">M15-J15</f>
        <v>0</v>
      </c>
      <c r="O15" s="113">
        <f>IF(ISERROR(D15/AE15),0,D15/AE15)</f>
        <v>0</v>
      </c>
      <c r="P15" s="113">
        <f>O15-K15</f>
        <v>0</v>
      </c>
      <c r="Q15" s="150">
        <f t="shared" ref="Q15:Q47" si="34">I15</f>
        <v>10</v>
      </c>
      <c r="R15" s="113">
        <f t="shared" ref="R15:R47" si="35">IF(ISERROR(D15/AA15),0,D15/AA15)</f>
        <v>0</v>
      </c>
      <c r="S15" s="113">
        <f t="shared" ref="S15:S47" si="36">R15-J15</f>
        <v>0</v>
      </c>
      <c r="T15" s="113">
        <f>IF(ISERROR(D15/AF15),0,D15/AF15)</f>
        <v>0</v>
      </c>
      <c r="U15" s="113">
        <f>T15-K15</f>
        <v>0</v>
      </c>
      <c r="W15" s="114"/>
      <c r="X15" s="114"/>
      <c r="Y15" s="113"/>
      <c r="Z15" s="115">
        <f>(SUM($E15:$G15))*$H15</f>
        <v>0</v>
      </c>
      <c r="AA15" s="115">
        <f>(SUM($E15:$G15))*$Q15</f>
        <v>0</v>
      </c>
      <c r="AB15" s="115">
        <f>(SUM($E15:$G15))*$J15</f>
        <v>0</v>
      </c>
      <c r="AC15" s="115">
        <f>SUM(($E15:$G15))*$R15</f>
        <v>0</v>
      </c>
      <c r="AD15" s="115">
        <f>SUM(($E15:$G15))*$M15</f>
        <v>0</v>
      </c>
      <c r="AE15" s="115">
        <f>(SUM($E15:$F15))*$H15</f>
        <v>0</v>
      </c>
      <c r="AF15" s="115">
        <f>(SUM($E15:$F15))*$Q15</f>
        <v>0</v>
      </c>
      <c r="AG15" s="115">
        <f>(SUM($E15:$F15))*$K15</f>
        <v>0</v>
      </c>
      <c r="AH15" s="115">
        <f>SUM(($E15:$F15))*$T15</f>
        <v>0</v>
      </c>
      <c r="AI15" s="115">
        <f>SUM(($E15:$F15))*$O15</f>
        <v>0</v>
      </c>
      <c r="AK15" s="151"/>
      <c r="AL15" s="42" t="s">
        <v>322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181">
        <v>10</v>
      </c>
      <c r="AS15" s="181">
        <v>0</v>
      </c>
      <c r="AT15" s="44">
        <v>0</v>
      </c>
      <c r="AU15" s="44">
        <v>-10</v>
      </c>
      <c r="AV15" s="44">
        <v>0</v>
      </c>
      <c r="AW15" s="44">
        <v>0</v>
      </c>
      <c r="AX15" s="44">
        <v>0</v>
      </c>
      <c r="AY15" s="125"/>
    </row>
    <row r="16" spans="1:51" x14ac:dyDescent="0.25">
      <c r="A16" s="112" t="s">
        <v>439</v>
      </c>
      <c r="B16" s="112" t="str">
        <f t="shared" si="27"/>
        <v>Artisan Mac N Cheese</v>
      </c>
      <c r="D16" s="144">
        <f t="shared" si="28"/>
        <v>1091</v>
      </c>
      <c r="E16" s="145">
        <f t="shared" si="28"/>
        <v>204.5</v>
      </c>
      <c r="F16" s="145">
        <f t="shared" si="28"/>
        <v>8.9333329999999993</v>
      </c>
      <c r="G16" s="145">
        <f t="shared" si="28"/>
        <v>5.216666</v>
      </c>
      <c r="H16" s="146">
        <f t="shared" si="29"/>
        <v>5.3349633251833737</v>
      </c>
      <c r="I16" s="147">
        <f t="shared" si="30"/>
        <v>6</v>
      </c>
      <c r="J16" s="148">
        <f t="shared" si="31"/>
        <v>0.83161826739058597</v>
      </c>
      <c r="K16" s="148">
        <f t="shared" si="31"/>
        <v>0.85194440239254177</v>
      </c>
      <c r="L16" s="149">
        <f t="shared" ref="L16:L47" si="37">IF(ISERROR(D16/(J16*(E16+F16+G16))),0,D16/(J16*(E16+F16+G16)))</f>
        <v>5.9999999999999991</v>
      </c>
      <c r="M16" s="113">
        <f t="shared" si="32"/>
        <v>0.93528470585540691</v>
      </c>
      <c r="N16" s="113">
        <f t="shared" si="33"/>
        <v>0.10366643846482093</v>
      </c>
      <c r="O16" s="113">
        <f t="shared" ref="O16:O47" si="38">IF(ISERROR(D16/AE16),0,D16/AE16)</f>
        <v>0.95814462120591082</v>
      </c>
      <c r="P16" s="113">
        <f t="shared" ref="P16:P47" si="39">O16-K16</f>
        <v>0.10620021881336905</v>
      </c>
      <c r="Q16" s="150">
        <f t="shared" si="34"/>
        <v>6</v>
      </c>
      <c r="R16" s="113">
        <f t="shared" si="35"/>
        <v>0.83161826739058575</v>
      </c>
      <c r="S16" s="113">
        <f t="shared" si="36"/>
        <v>0</v>
      </c>
      <c r="T16" s="113">
        <f t="shared" ref="T16:T47" si="40">IF(ISERROR(D16/AF16),0,D16/AF16)</f>
        <v>0.85194440239254154</v>
      </c>
      <c r="U16" s="113">
        <f t="shared" ref="U16:U47" si="41">T16-K16</f>
        <v>0</v>
      </c>
      <c r="W16" s="114"/>
      <c r="X16" s="114"/>
      <c r="Y16" s="113"/>
      <c r="Z16" s="115">
        <f t="shared" ref="Z16:Z47" si="42">(SUM($E16:$G16))*$H16</f>
        <v>1166.4897257163814</v>
      </c>
      <c r="AA16" s="115">
        <f t="shared" ref="AA16:AA47" si="43">(SUM($E16:$G16))*$Q16</f>
        <v>1311.8999940000001</v>
      </c>
      <c r="AB16" s="115">
        <f t="shared" ref="AB16:AB47" si="44">(SUM($E16:$G16))*$J16</f>
        <v>181.83333333333337</v>
      </c>
      <c r="AC16" s="115">
        <f t="shared" ref="AC16:AC47" si="45">SUM(($E16:$G16))*$R16</f>
        <v>181.83333333333331</v>
      </c>
      <c r="AD16" s="115">
        <f t="shared" ref="AD16:AD47" si="46">SUM(($E16:$G16))*$M16</f>
        <v>204.50000000000003</v>
      </c>
      <c r="AE16" s="115">
        <f t="shared" ref="AE16:AE47" si="47">(SUM($E16:$F16))*$H16</f>
        <v>1138.6590039266503</v>
      </c>
      <c r="AF16" s="115">
        <f t="shared" ref="AF16:AF47" si="48">(SUM($E16:$F16))*$Q16</f>
        <v>1280.5999980000001</v>
      </c>
      <c r="AG16" s="115">
        <f t="shared" ref="AG16:AG47" si="49">(SUM($E16:$F16))*$K16</f>
        <v>181.83333333333337</v>
      </c>
      <c r="AH16" s="115">
        <f t="shared" ref="AH16:AH47" si="50">SUM(($E16:$F16))*$T16</f>
        <v>181.83333333333331</v>
      </c>
      <c r="AI16" s="115">
        <f t="shared" ref="AI16:AI47" si="51">SUM(($E16:$F16))*$O16</f>
        <v>204.50000000000003</v>
      </c>
      <c r="AK16" s="151"/>
      <c r="AL16" s="42" t="s">
        <v>348</v>
      </c>
      <c r="AM16" s="44">
        <v>1091</v>
      </c>
      <c r="AN16" s="44">
        <v>204.5</v>
      </c>
      <c r="AO16" s="44">
        <v>8.9333329999999993</v>
      </c>
      <c r="AP16" s="44">
        <v>5.216666</v>
      </c>
      <c r="AQ16" s="44">
        <v>5.3349633251833746</v>
      </c>
      <c r="AR16" s="181">
        <v>6</v>
      </c>
      <c r="AS16" s="181">
        <v>83.161826739058597</v>
      </c>
      <c r="AT16" s="44">
        <v>85.194440239254178</v>
      </c>
      <c r="AU16" s="44">
        <v>-0.66503667481662543</v>
      </c>
      <c r="AV16" s="44">
        <v>1227</v>
      </c>
      <c r="AW16" s="44">
        <v>135.99999999999997</v>
      </c>
      <c r="AX16" s="44">
        <v>22.666666666666661</v>
      </c>
      <c r="AY16" s="125"/>
    </row>
    <row r="17" spans="1:51" x14ac:dyDescent="0.25">
      <c r="A17" s="112" t="s">
        <v>439</v>
      </c>
      <c r="B17" s="112" t="str">
        <f t="shared" si="27"/>
        <v>Bistro Bow Tie Pasta Salad Base</v>
      </c>
      <c r="D17" s="144">
        <f t="shared" si="28"/>
        <v>99</v>
      </c>
      <c r="E17" s="145">
        <f t="shared" si="28"/>
        <v>26.033334</v>
      </c>
      <c r="F17" s="145">
        <f t="shared" si="28"/>
        <v>0</v>
      </c>
      <c r="G17" s="145">
        <f t="shared" si="28"/>
        <v>14.383332000000001</v>
      </c>
      <c r="H17" s="146">
        <f t="shared" si="29"/>
        <v>3.802816804025178</v>
      </c>
      <c r="I17" s="147">
        <f t="shared" si="30"/>
        <v>5</v>
      </c>
      <c r="J17" s="148">
        <f t="shared" si="31"/>
        <v>0.48989691529726875</v>
      </c>
      <c r="K17" s="148">
        <f t="shared" si="31"/>
        <v>0.7605633608050355</v>
      </c>
      <c r="L17" s="149">
        <f t="shared" si="37"/>
        <v>5</v>
      </c>
      <c r="M17" s="113">
        <f t="shared" si="32"/>
        <v>0.644123738459773</v>
      </c>
      <c r="N17" s="113">
        <f t="shared" si="33"/>
        <v>0.15422682316250425</v>
      </c>
      <c r="O17" s="113">
        <f t="shared" si="38"/>
        <v>1</v>
      </c>
      <c r="P17" s="113">
        <f t="shared" si="39"/>
        <v>0.2394366391949645</v>
      </c>
      <c r="Q17" s="150">
        <f t="shared" si="34"/>
        <v>5</v>
      </c>
      <c r="R17" s="113">
        <f t="shared" si="35"/>
        <v>0.48989691529726875</v>
      </c>
      <c r="S17" s="113">
        <f t="shared" si="36"/>
        <v>0</v>
      </c>
      <c r="T17" s="113">
        <f t="shared" si="40"/>
        <v>0.7605633608050355</v>
      </c>
      <c r="U17" s="113">
        <f t="shared" si="41"/>
        <v>0</v>
      </c>
      <c r="W17" s="114"/>
      <c r="X17" s="114"/>
      <c r="Y17" s="113"/>
      <c r="Z17" s="115">
        <f t="shared" si="42"/>
        <v>153.69717662747308</v>
      </c>
      <c r="AA17" s="115">
        <f t="shared" si="43"/>
        <v>202.08332999999999</v>
      </c>
      <c r="AB17" s="115">
        <f t="shared" si="44"/>
        <v>19.8</v>
      </c>
      <c r="AC17" s="115">
        <f t="shared" si="45"/>
        <v>19.8</v>
      </c>
      <c r="AD17" s="115">
        <f t="shared" si="46"/>
        <v>26.033334</v>
      </c>
      <c r="AE17" s="115">
        <f t="shared" si="47"/>
        <v>99</v>
      </c>
      <c r="AF17" s="115">
        <f t="shared" si="48"/>
        <v>130.16667000000001</v>
      </c>
      <c r="AG17" s="115">
        <f t="shared" si="49"/>
        <v>19.799999999999997</v>
      </c>
      <c r="AH17" s="115">
        <f t="shared" si="50"/>
        <v>19.799999999999997</v>
      </c>
      <c r="AI17" s="115">
        <f t="shared" si="51"/>
        <v>26.033334</v>
      </c>
      <c r="AK17" s="151"/>
      <c r="AL17" s="42" t="s">
        <v>323</v>
      </c>
      <c r="AM17" s="44">
        <v>99</v>
      </c>
      <c r="AN17" s="44">
        <v>26.033334</v>
      </c>
      <c r="AO17" s="44">
        <v>0</v>
      </c>
      <c r="AP17" s="44">
        <v>14.383332000000001</v>
      </c>
      <c r="AQ17" s="44">
        <v>3.802816804025178</v>
      </c>
      <c r="AR17" s="181">
        <v>5</v>
      </c>
      <c r="AS17" s="181">
        <v>48.989691529726876</v>
      </c>
      <c r="AT17" s="44">
        <v>76.056336080503556</v>
      </c>
      <c r="AU17" s="44">
        <v>-1.197183195974822</v>
      </c>
      <c r="AV17" s="44">
        <v>130.16666999999998</v>
      </c>
      <c r="AW17" s="44">
        <v>31.166669999999996</v>
      </c>
      <c r="AX17" s="44">
        <v>6.2333339999999984</v>
      </c>
      <c r="AY17" s="125"/>
    </row>
    <row r="18" spans="1:51" x14ac:dyDescent="0.25">
      <c r="A18" s="112" t="s">
        <v>439</v>
      </c>
      <c r="B18" s="112" t="str">
        <f t="shared" si="27"/>
        <v>BLT Pasta Salad</v>
      </c>
      <c r="D18" s="144">
        <f t="shared" si="28"/>
        <v>3784</v>
      </c>
      <c r="E18" s="145">
        <f t="shared" si="28"/>
        <v>854.6333430000002</v>
      </c>
      <c r="F18" s="145">
        <f t="shared" si="28"/>
        <v>124.73332599999999</v>
      </c>
      <c r="G18" s="145">
        <f t="shared" si="28"/>
        <v>184.28332699999999</v>
      </c>
      <c r="H18" s="146">
        <f t="shared" si="29"/>
        <v>4.4276297326723881</v>
      </c>
      <c r="I18" s="147">
        <f t="shared" si="30"/>
        <v>5</v>
      </c>
      <c r="J18" s="148">
        <f t="shared" si="31"/>
        <v>0.65036738074289491</v>
      </c>
      <c r="K18" s="148">
        <f t="shared" si="31"/>
        <v>0.7727442886868352</v>
      </c>
      <c r="L18" s="149">
        <f t="shared" si="37"/>
        <v>4.9999999999999991</v>
      </c>
      <c r="M18" s="113">
        <f t="shared" si="32"/>
        <v>0.73444192492396143</v>
      </c>
      <c r="N18" s="113">
        <f t="shared" si="33"/>
        <v>8.4074544181066524E-2</v>
      </c>
      <c r="O18" s="113">
        <f t="shared" si="38"/>
        <v>0.8726387879553209</v>
      </c>
      <c r="P18" s="113">
        <f t="shared" si="39"/>
        <v>9.9894499268485704E-2</v>
      </c>
      <c r="Q18" s="150">
        <f t="shared" si="34"/>
        <v>5</v>
      </c>
      <c r="R18" s="113">
        <f t="shared" si="35"/>
        <v>0.65036738074289469</v>
      </c>
      <c r="S18" s="113">
        <f t="shared" si="36"/>
        <v>0</v>
      </c>
      <c r="T18" s="113">
        <f t="shared" si="40"/>
        <v>0.77274428868683487</v>
      </c>
      <c r="U18" s="113">
        <f t="shared" si="41"/>
        <v>0</v>
      </c>
      <c r="W18" s="114"/>
      <c r="X18" s="114"/>
      <c r="Y18" s="113"/>
      <c r="Z18" s="115">
        <f t="shared" si="42"/>
        <v>5152.2113207137063</v>
      </c>
      <c r="AA18" s="115">
        <f t="shared" si="43"/>
        <v>5818.2499800000005</v>
      </c>
      <c r="AB18" s="115">
        <f t="shared" si="44"/>
        <v>756.80000000000018</v>
      </c>
      <c r="AC18" s="115">
        <f t="shared" si="45"/>
        <v>756.8</v>
      </c>
      <c r="AD18" s="115">
        <f t="shared" si="46"/>
        <v>854.63334300000008</v>
      </c>
      <c r="AE18" s="115">
        <f t="shared" si="47"/>
        <v>4336.2729828527181</v>
      </c>
      <c r="AF18" s="115">
        <f t="shared" si="48"/>
        <v>4896.8333450000009</v>
      </c>
      <c r="AG18" s="115">
        <f t="shared" si="49"/>
        <v>756.8000000000003</v>
      </c>
      <c r="AH18" s="115">
        <f t="shared" si="50"/>
        <v>756.80000000000007</v>
      </c>
      <c r="AI18" s="115">
        <f t="shared" si="51"/>
        <v>854.6333430000002</v>
      </c>
      <c r="AK18" s="151"/>
      <c r="AL18" s="42" t="s">
        <v>324</v>
      </c>
      <c r="AM18" s="44">
        <v>3784</v>
      </c>
      <c r="AN18" s="44">
        <v>854.6333430000002</v>
      </c>
      <c r="AO18" s="44">
        <v>124.73332599999999</v>
      </c>
      <c r="AP18" s="44">
        <v>184.28332699999999</v>
      </c>
      <c r="AQ18" s="44">
        <v>4.4276297326723881</v>
      </c>
      <c r="AR18" s="181">
        <v>5</v>
      </c>
      <c r="AS18" s="181">
        <v>65.036738074289488</v>
      </c>
      <c r="AT18" s="44">
        <v>77.274428868683515</v>
      </c>
      <c r="AU18" s="44">
        <v>-0.57237026732761198</v>
      </c>
      <c r="AV18" s="44">
        <v>4273.1667149999994</v>
      </c>
      <c r="AW18" s="44">
        <v>489.16671500000012</v>
      </c>
      <c r="AX18" s="44">
        <v>97.833342999999985</v>
      </c>
      <c r="AY18" s="125"/>
    </row>
    <row r="19" spans="1:51" x14ac:dyDescent="0.25">
      <c r="A19" s="112" t="s">
        <v>439</v>
      </c>
      <c r="B19" s="112" t="str">
        <f t="shared" si="27"/>
        <v>Cheddar Mac N Cheese</v>
      </c>
      <c r="D19" s="144">
        <f t="shared" si="28"/>
        <v>76</v>
      </c>
      <c r="E19" s="145">
        <f t="shared" si="28"/>
        <v>25.616665999999999</v>
      </c>
      <c r="F19" s="145">
        <f t="shared" si="28"/>
        <v>0</v>
      </c>
      <c r="G19" s="145">
        <f t="shared" si="28"/>
        <v>0</v>
      </c>
      <c r="H19" s="146">
        <f t="shared" si="29"/>
        <v>2.9668185547643087</v>
      </c>
      <c r="I19" s="147">
        <f t="shared" si="30"/>
        <v>10</v>
      </c>
      <c r="J19" s="148">
        <f t="shared" si="31"/>
        <v>0.29668185547643083</v>
      </c>
      <c r="K19" s="148">
        <f t="shared" si="31"/>
        <v>0.29668185547643083</v>
      </c>
      <c r="L19" s="149">
        <f t="shared" si="37"/>
        <v>10.000000000000002</v>
      </c>
      <c r="M19" s="113">
        <f t="shared" si="32"/>
        <v>1</v>
      </c>
      <c r="N19" s="113">
        <f t="shared" si="33"/>
        <v>0.70331814452356922</v>
      </c>
      <c r="O19" s="113">
        <f t="shared" si="38"/>
        <v>1</v>
      </c>
      <c r="P19" s="113">
        <f t="shared" si="39"/>
        <v>0.70331814452356922</v>
      </c>
      <c r="Q19" s="150">
        <f t="shared" si="34"/>
        <v>10</v>
      </c>
      <c r="R19" s="113">
        <f t="shared" si="35"/>
        <v>0.29668185547643089</v>
      </c>
      <c r="S19" s="113">
        <f t="shared" si="36"/>
        <v>0</v>
      </c>
      <c r="T19" s="113">
        <f t="shared" si="40"/>
        <v>0.29668185547643089</v>
      </c>
      <c r="U19" s="113">
        <f t="shared" si="41"/>
        <v>0</v>
      </c>
      <c r="W19" s="114"/>
      <c r="X19" s="114"/>
      <c r="Y19" s="113"/>
      <c r="Z19" s="115">
        <f t="shared" si="42"/>
        <v>76</v>
      </c>
      <c r="AA19" s="115">
        <f t="shared" si="43"/>
        <v>256.16665999999998</v>
      </c>
      <c r="AB19" s="115">
        <f t="shared" si="44"/>
        <v>7.5999999999999988</v>
      </c>
      <c r="AC19" s="115">
        <f t="shared" si="45"/>
        <v>7.6000000000000005</v>
      </c>
      <c r="AD19" s="115">
        <f t="shared" si="46"/>
        <v>25.616665999999999</v>
      </c>
      <c r="AE19" s="115">
        <f t="shared" si="47"/>
        <v>76</v>
      </c>
      <c r="AF19" s="115">
        <f t="shared" si="48"/>
        <v>256.16665999999998</v>
      </c>
      <c r="AG19" s="115">
        <f t="shared" si="49"/>
        <v>7.5999999999999988</v>
      </c>
      <c r="AH19" s="115">
        <f t="shared" si="50"/>
        <v>7.6000000000000005</v>
      </c>
      <c r="AI19" s="115">
        <f t="shared" si="51"/>
        <v>25.616665999999999</v>
      </c>
      <c r="AK19" s="151"/>
      <c r="AL19" s="42" t="s">
        <v>350</v>
      </c>
      <c r="AM19" s="44">
        <v>76</v>
      </c>
      <c r="AN19" s="44">
        <v>25.616665999999999</v>
      </c>
      <c r="AO19" s="44">
        <v>0</v>
      </c>
      <c r="AP19" s="44">
        <v>0</v>
      </c>
      <c r="AQ19" s="44">
        <v>2.9668185547643082</v>
      </c>
      <c r="AR19" s="181">
        <v>10</v>
      </c>
      <c r="AS19" s="181">
        <v>29.668185547643084</v>
      </c>
      <c r="AT19" s="44">
        <v>29.668185547643084</v>
      </c>
      <c r="AU19" s="44">
        <v>-7.0331814452356909</v>
      </c>
      <c r="AV19" s="44">
        <v>256.16666000000004</v>
      </c>
      <c r="AW19" s="44">
        <v>180.16666000000001</v>
      </c>
      <c r="AX19" s="44">
        <v>18.016666000000001</v>
      </c>
      <c r="AY19" s="125"/>
    </row>
    <row r="20" spans="1:51" x14ac:dyDescent="0.25">
      <c r="A20" s="112" t="s">
        <v>439</v>
      </c>
      <c r="B20" s="112" t="str">
        <f t="shared" si="27"/>
        <v>Classic Egg Salad</v>
      </c>
      <c r="D20" s="144">
        <f t="shared" si="28"/>
        <v>2673</v>
      </c>
      <c r="E20" s="145">
        <f t="shared" si="28"/>
        <v>577.08333400000004</v>
      </c>
      <c r="F20" s="145">
        <f t="shared" si="28"/>
        <v>88.316665999999998</v>
      </c>
      <c r="G20" s="145">
        <f t="shared" si="28"/>
        <v>97.016664999999989</v>
      </c>
      <c r="H20" s="146">
        <f t="shared" si="29"/>
        <v>4.6319133520497751</v>
      </c>
      <c r="I20" s="147">
        <f t="shared" si="30"/>
        <v>5</v>
      </c>
      <c r="J20" s="148">
        <f t="shared" si="31"/>
        <v>0.69166029225414871</v>
      </c>
      <c r="K20" s="148">
        <f t="shared" si="31"/>
        <v>0.79250576094579683</v>
      </c>
      <c r="L20" s="149">
        <f t="shared" si="37"/>
        <v>5.0689001264222489</v>
      </c>
      <c r="M20" s="113">
        <f t="shared" si="32"/>
        <v>0.75691332638957975</v>
      </c>
      <c r="N20" s="113">
        <f t="shared" si="33"/>
        <v>6.5253034135431043E-2</v>
      </c>
      <c r="O20" s="113">
        <f t="shared" si="38"/>
        <v>0.8672728193567778</v>
      </c>
      <c r="P20" s="113">
        <f t="shared" si="39"/>
        <v>7.4767058410980969E-2</v>
      </c>
      <c r="Q20" s="150">
        <f t="shared" si="34"/>
        <v>5</v>
      </c>
      <c r="R20" s="113">
        <f t="shared" si="35"/>
        <v>0.70119138856966079</v>
      </c>
      <c r="S20" s="113">
        <f t="shared" si="36"/>
        <v>9.5310963155120776E-3</v>
      </c>
      <c r="T20" s="113">
        <f t="shared" si="40"/>
        <v>0.80342651036970236</v>
      </c>
      <c r="U20" s="113">
        <f t="shared" si="41"/>
        <v>1.0920749423905529E-2</v>
      </c>
      <c r="W20" s="114"/>
      <c r="X20" s="114"/>
      <c r="Y20" s="113"/>
      <c r="Z20" s="115">
        <f t="shared" si="42"/>
        <v>3531.447930438761</v>
      </c>
      <c r="AA20" s="115">
        <f t="shared" si="43"/>
        <v>3812.0833250000005</v>
      </c>
      <c r="AB20" s="115">
        <f t="shared" si="44"/>
        <v>527.33333333333348</v>
      </c>
      <c r="AC20" s="115">
        <f t="shared" si="45"/>
        <v>534.59999999999991</v>
      </c>
      <c r="AD20" s="115">
        <f t="shared" si="46"/>
        <v>577.08333399999992</v>
      </c>
      <c r="AE20" s="115">
        <f t="shared" si="47"/>
        <v>3082.0751444539205</v>
      </c>
      <c r="AF20" s="115">
        <f t="shared" si="48"/>
        <v>3327.0000000000005</v>
      </c>
      <c r="AG20" s="115">
        <f t="shared" si="49"/>
        <v>527.33333333333326</v>
      </c>
      <c r="AH20" s="115">
        <f t="shared" si="50"/>
        <v>534.6</v>
      </c>
      <c r="AI20" s="115">
        <f t="shared" si="51"/>
        <v>577.08333400000004</v>
      </c>
      <c r="AK20" s="151"/>
      <c r="AL20" s="42" t="s">
        <v>326</v>
      </c>
      <c r="AM20" s="44">
        <v>2673</v>
      </c>
      <c r="AN20" s="44">
        <v>577.08333400000004</v>
      </c>
      <c r="AO20" s="44">
        <v>88.316665999999998</v>
      </c>
      <c r="AP20" s="44">
        <v>97.016664999999989</v>
      </c>
      <c r="AQ20" s="44">
        <v>4.6319133520497751</v>
      </c>
      <c r="AR20" s="181">
        <v>5</v>
      </c>
      <c r="AS20" s="181">
        <v>69.166029225414874</v>
      </c>
      <c r="AT20" s="44">
        <v>79.250576094579685</v>
      </c>
      <c r="AU20" s="44">
        <v>-0.36808664795022478</v>
      </c>
      <c r="AV20" s="44">
        <v>2926.6166700000003</v>
      </c>
      <c r="AW20" s="44">
        <v>253.61666999999994</v>
      </c>
      <c r="AX20" s="44">
        <v>49.750000666666644</v>
      </c>
      <c r="AY20" s="125"/>
    </row>
    <row r="21" spans="1:51" x14ac:dyDescent="0.25">
      <c r="A21" s="112" t="s">
        <v>439</v>
      </c>
      <c r="B21" s="112" t="str">
        <f t="shared" si="27"/>
        <v>German Yellow Potato Salad</v>
      </c>
      <c r="D21" s="144">
        <f t="shared" si="28"/>
        <v>3635</v>
      </c>
      <c r="E21" s="145">
        <f t="shared" si="28"/>
        <v>841.35</v>
      </c>
      <c r="F21" s="145">
        <f>AO21</f>
        <v>97.283332000000016</v>
      </c>
      <c r="G21" s="145">
        <f>AP21</f>
        <v>33.283331000000004</v>
      </c>
      <c r="H21" s="146">
        <f t="shared" si="29"/>
        <v>4.3204373922862063</v>
      </c>
      <c r="I21" s="147">
        <f t="shared" si="30"/>
        <v>5</v>
      </c>
      <c r="J21" s="148">
        <f t="shared" si="31"/>
        <v>0.74080425555992369</v>
      </c>
      <c r="K21" s="148">
        <f t="shared" si="31"/>
        <v>0.76707269543246948</v>
      </c>
      <c r="L21" s="149">
        <f>IF(ISERROR(D21/(J21*(E21+F21+G21))),0,D21/(J21*(E21+F21+G21)))</f>
        <v>5.0486111111111098</v>
      </c>
      <c r="M21" s="113">
        <f t="shared" si="32"/>
        <v>0.86566063946575234</v>
      </c>
      <c r="N21" s="113">
        <f t="shared" si="33"/>
        <v>0.12485638390582865</v>
      </c>
      <c r="O21" s="113">
        <f>IF(ISERROR(D21/AE21),0,D21/AE21)</f>
        <v>0.89635640597515032</v>
      </c>
      <c r="P21" s="113">
        <f>O21-K21</f>
        <v>0.12928371054268084</v>
      </c>
      <c r="Q21" s="150">
        <f t="shared" si="34"/>
        <v>5</v>
      </c>
      <c r="R21" s="113">
        <f t="shared" si="35"/>
        <v>0.74800651915564498</v>
      </c>
      <c r="S21" s="113">
        <f t="shared" si="36"/>
        <v>7.2022635957212922E-3</v>
      </c>
      <c r="T21" s="113">
        <f>IF(ISERROR(D21/AF21),0,D21/AF21)</f>
        <v>0.77453034663806297</v>
      </c>
      <c r="U21" s="113">
        <f>T21-K21</f>
        <v>7.4576512055934963E-3</v>
      </c>
      <c r="W21" s="114"/>
      <c r="X21" s="114"/>
      <c r="Y21" s="113"/>
      <c r="Z21" s="115">
        <f>(SUM($E21:$G21))*$H21</f>
        <v>4199.1050930112315</v>
      </c>
      <c r="AA21" s="115">
        <f>(SUM($E21:$G21))*$Q21</f>
        <v>4859.5833149999999</v>
      </c>
      <c r="AB21" s="115">
        <f>(SUM($E21:$G21))*$J21</f>
        <v>720.00000000000023</v>
      </c>
      <c r="AC21" s="115">
        <f>SUM(($E21:$G21))*$R21</f>
        <v>727</v>
      </c>
      <c r="AD21" s="115">
        <f>SUM(($E21:$G21))*$M21</f>
        <v>841.35000000000014</v>
      </c>
      <c r="AE21" s="115">
        <f>(SUM($E21:$F21))*$H21</f>
        <v>4055.3065452189931</v>
      </c>
      <c r="AF21" s="115">
        <f>(SUM($E21:$F21))*$Q21</f>
        <v>4693.1666599999999</v>
      </c>
      <c r="AG21" s="115">
        <f>(SUM($E21:$F21))*$K21</f>
        <v>720</v>
      </c>
      <c r="AH21" s="115">
        <f>SUM(($E21:$F21))*$T21</f>
        <v>727</v>
      </c>
      <c r="AI21" s="115">
        <f>SUM(($E21:$F21))*$O21</f>
        <v>841.35</v>
      </c>
      <c r="AK21" s="151"/>
      <c r="AL21" s="42" t="s">
        <v>330</v>
      </c>
      <c r="AM21" s="44">
        <v>3635</v>
      </c>
      <c r="AN21" s="44">
        <v>841.35</v>
      </c>
      <c r="AO21" s="44">
        <v>97.283332000000016</v>
      </c>
      <c r="AP21" s="44">
        <v>33.283331000000004</v>
      </c>
      <c r="AQ21" s="44">
        <v>4.3204373922862063</v>
      </c>
      <c r="AR21" s="181">
        <v>5</v>
      </c>
      <c r="AS21" s="181">
        <v>74.080425555992363</v>
      </c>
      <c r="AT21" s="44">
        <v>76.707269543246952</v>
      </c>
      <c r="AU21" s="44">
        <v>-0.67956260771379329</v>
      </c>
      <c r="AV21" s="44">
        <v>4248.6000000000004</v>
      </c>
      <c r="AW21" s="44">
        <v>613.6</v>
      </c>
      <c r="AX21" s="44">
        <v>121.35</v>
      </c>
      <c r="AY21" s="125"/>
    </row>
    <row r="22" spans="1:51" x14ac:dyDescent="0.25">
      <c r="A22" s="112" t="s">
        <v>439</v>
      </c>
      <c r="B22" s="112" t="str">
        <f t="shared" si="27"/>
        <v>Greek Pasta Salad</v>
      </c>
      <c r="D22" s="144">
        <f t="shared" si="28"/>
        <v>491</v>
      </c>
      <c r="E22" s="145">
        <f t="shared" si="28"/>
        <v>102.58333600000002</v>
      </c>
      <c r="F22" s="145">
        <f t="shared" si="28"/>
        <v>34.083331000000001</v>
      </c>
      <c r="G22" s="145">
        <f t="shared" si="28"/>
        <v>0.86666600000000005</v>
      </c>
      <c r="H22" s="146">
        <f t="shared" si="29"/>
        <v>4.7863524344733719</v>
      </c>
      <c r="I22" s="147">
        <f t="shared" si="30"/>
        <v>11</v>
      </c>
      <c r="J22" s="148">
        <f t="shared" si="31"/>
        <v>0.32454942131274916</v>
      </c>
      <c r="K22" s="148">
        <f t="shared" si="31"/>
        <v>0.32660753800605696</v>
      </c>
      <c r="L22" s="149">
        <f t="shared" ref="L22:L24" si="52">IF(ISERROR(D22/(J22*(E22+F22+G22))),0,D22/(J22*(E22+F22+G22)))</f>
        <v>10.999999999999998</v>
      </c>
      <c r="M22" s="113">
        <f t="shared" si="32"/>
        <v>0.74587980791536557</v>
      </c>
      <c r="N22" s="113">
        <f t="shared" si="33"/>
        <v>0.4213303866026164</v>
      </c>
      <c r="O22" s="113">
        <f t="shared" ref="O22:O24" si="53">IF(ISERROR(D22/AE22),0,D22/AE22)</f>
        <v>0.75060977377900062</v>
      </c>
      <c r="P22" s="113">
        <f t="shared" ref="P22:P24" si="54">O22-K22</f>
        <v>0.42400223577294366</v>
      </c>
      <c r="Q22" s="150">
        <f t="shared" si="34"/>
        <v>11</v>
      </c>
      <c r="R22" s="113">
        <f t="shared" si="35"/>
        <v>0.32454942131274916</v>
      </c>
      <c r="S22" s="113">
        <f t="shared" si="36"/>
        <v>0</v>
      </c>
      <c r="T22" s="113">
        <f t="shared" ref="T22:T24" si="55">IF(ISERROR(D22/AF22),0,D22/AF22)</f>
        <v>0.32660753800605696</v>
      </c>
      <c r="U22" s="113">
        <f t="shared" ref="U22:U24" si="56">T22-K22</f>
        <v>0</v>
      </c>
      <c r="W22" s="114"/>
      <c r="X22" s="114"/>
      <c r="Y22" s="113"/>
      <c r="Z22" s="115">
        <f t="shared" si="42"/>
        <v>658.28300322578707</v>
      </c>
      <c r="AA22" s="115">
        <f t="shared" si="43"/>
        <v>1512.8666630000002</v>
      </c>
      <c r="AB22" s="115">
        <f t="shared" si="44"/>
        <v>44.63636363636364</v>
      </c>
      <c r="AC22" s="115">
        <f t="shared" si="45"/>
        <v>44.63636363636364</v>
      </c>
      <c r="AD22" s="115">
        <f t="shared" si="46"/>
        <v>102.58333600000003</v>
      </c>
      <c r="AE22" s="115">
        <f t="shared" si="47"/>
        <v>654.13483430681174</v>
      </c>
      <c r="AF22" s="115">
        <f t="shared" si="48"/>
        <v>1503.3333370000003</v>
      </c>
      <c r="AG22" s="115">
        <f t="shared" si="49"/>
        <v>44.63636363636364</v>
      </c>
      <c r="AH22" s="115">
        <f t="shared" si="50"/>
        <v>44.63636363636364</v>
      </c>
      <c r="AI22" s="115">
        <f t="shared" si="51"/>
        <v>102.58333600000002</v>
      </c>
      <c r="AK22" s="151"/>
      <c r="AL22" s="42" t="s">
        <v>352</v>
      </c>
      <c r="AM22" s="44">
        <v>491</v>
      </c>
      <c r="AN22" s="44">
        <v>102.58333600000002</v>
      </c>
      <c r="AO22" s="44">
        <v>34.083331000000001</v>
      </c>
      <c r="AP22" s="44">
        <v>0.86666600000000005</v>
      </c>
      <c r="AQ22" s="44">
        <v>4.7863524344733719</v>
      </c>
      <c r="AR22" s="181">
        <v>11</v>
      </c>
      <c r="AS22" s="181">
        <v>32.454942131274919</v>
      </c>
      <c r="AT22" s="44">
        <v>32.660753800605697</v>
      </c>
      <c r="AU22" s="44">
        <v>-6.2136475655266281</v>
      </c>
      <c r="AV22" s="44">
        <v>1128.4166960000002</v>
      </c>
      <c r="AW22" s="44">
        <v>637.41669600000012</v>
      </c>
      <c r="AX22" s="44">
        <v>57.946972363636377</v>
      </c>
      <c r="AY22" s="125"/>
    </row>
    <row r="23" spans="1:51" x14ac:dyDescent="0.25">
      <c r="A23" s="112" t="s">
        <v>439</v>
      </c>
      <c r="B23" s="112" t="str">
        <f t="shared" si="27"/>
        <v>Ham Salad</v>
      </c>
      <c r="D23" s="144">
        <f t="shared" si="28"/>
        <v>5010</v>
      </c>
      <c r="E23" s="145">
        <f t="shared" si="28"/>
        <v>1003.5166819999998</v>
      </c>
      <c r="F23" s="145">
        <f t="shared" si="28"/>
        <v>192.48332099999996</v>
      </c>
      <c r="G23" s="145">
        <f t="shared" si="28"/>
        <v>293.68332600000002</v>
      </c>
      <c r="H23" s="146">
        <f t="shared" si="29"/>
        <v>4.9924431649856729</v>
      </c>
      <c r="I23" s="147">
        <f t="shared" si="30"/>
        <v>6</v>
      </c>
      <c r="J23" s="148">
        <f t="shared" si="31"/>
        <v>0.56052181275366908</v>
      </c>
      <c r="K23" s="148">
        <f t="shared" si="31"/>
        <v>0.6981605333658184</v>
      </c>
      <c r="L23" s="149">
        <f t="shared" si="52"/>
        <v>5.9999999999999973</v>
      </c>
      <c r="M23" s="113">
        <f t="shared" si="32"/>
        <v>0.67364429906968493</v>
      </c>
      <c r="N23" s="113">
        <f t="shared" si="33"/>
        <v>0.11312248631601585</v>
      </c>
      <c r="O23" s="113">
        <f t="shared" si="53"/>
        <v>0.83906076879834246</v>
      </c>
      <c r="P23" s="113">
        <f t="shared" si="54"/>
        <v>0.14090023543252406</v>
      </c>
      <c r="Q23" s="150">
        <f t="shared" si="34"/>
        <v>6</v>
      </c>
      <c r="R23" s="113">
        <f t="shared" si="35"/>
        <v>0.56052181275366875</v>
      </c>
      <c r="S23" s="113">
        <f t="shared" si="36"/>
        <v>0</v>
      </c>
      <c r="T23" s="113">
        <f t="shared" si="55"/>
        <v>0.69816053336581818</v>
      </c>
      <c r="U23" s="113">
        <f t="shared" si="56"/>
        <v>0</v>
      </c>
      <c r="W23" s="114"/>
      <c r="X23" s="114"/>
      <c r="Y23" s="113"/>
      <c r="Z23" s="115">
        <f t="shared" si="42"/>
        <v>7437.1593538591533</v>
      </c>
      <c r="AA23" s="115">
        <f t="shared" si="43"/>
        <v>8938.0999740000007</v>
      </c>
      <c r="AB23" s="115">
        <f t="shared" si="44"/>
        <v>835.00000000000034</v>
      </c>
      <c r="AC23" s="115">
        <f t="shared" si="45"/>
        <v>834.99999999999989</v>
      </c>
      <c r="AD23" s="115">
        <f t="shared" si="46"/>
        <v>1003.5166819999998</v>
      </c>
      <c r="AE23" s="115">
        <f t="shared" si="47"/>
        <v>5970.9620403001936</v>
      </c>
      <c r="AF23" s="115">
        <f t="shared" si="48"/>
        <v>7176.0000179999988</v>
      </c>
      <c r="AG23" s="115">
        <f t="shared" si="49"/>
        <v>835.00000000000034</v>
      </c>
      <c r="AH23" s="115">
        <f t="shared" si="50"/>
        <v>835.00000000000011</v>
      </c>
      <c r="AI23" s="115">
        <f t="shared" si="51"/>
        <v>1003.5166819999998</v>
      </c>
      <c r="AK23" s="151"/>
      <c r="AL23" s="42" t="s">
        <v>331</v>
      </c>
      <c r="AM23" s="44">
        <v>5010</v>
      </c>
      <c r="AN23" s="44">
        <v>1003.5166819999998</v>
      </c>
      <c r="AO23" s="44">
        <v>192.48332099999996</v>
      </c>
      <c r="AP23" s="44">
        <v>293.68332600000002</v>
      </c>
      <c r="AQ23" s="44">
        <v>4.992443164985672</v>
      </c>
      <c r="AR23" s="181">
        <v>6</v>
      </c>
      <c r="AS23" s="181">
        <v>56.052181275366912</v>
      </c>
      <c r="AT23" s="44">
        <v>69.816053336581845</v>
      </c>
      <c r="AU23" s="44">
        <v>-1.0075568350143278</v>
      </c>
      <c r="AV23" s="44">
        <v>6021.1000919999997</v>
      </c>
      <c r="AW23" s="44">
        <v>1011.1000919999997</v>
      </c>
      <c r="AX23" s="44">
        <v>168.516682</v>
      </c>
      <c r="AY23" s="125"/>
    </row>
    <row r="24" spans="1:51" x14ac:dyDescent="0.25">
      <c r="A24" s="112" t="s">
        <v>439</v>
      </c>
      <c r="B24" s="112" t="str">
        <f t="shared" si="27"/>
        <v>Kroger Ham Salad</v>
      </c>
      <c r="D24" s="144">
        <f t="shared" si="28"/>
        <v>6496</v>
      </c>
      <c r="E24" s="145">
        <f t="shared" si="28"/>
        <v>1127.766668</v>
      </c>
      <c r="F24" s="145">
        <f t="shared" si="28"/>
        <v>48.683330000000005</v>
      </c>
      <c r="G24" s="145">
        <f t="shared" si="28"/>
        <v>60.866665000000012</v>
      </c>
      <c r="H24" s="146">
        <f t="shared" si="29"/>
        <v>5.7600567425175937</v>
      </c>
      <c r="I24" s="147">
        <f t="shared" si="30"/>
        <v>6</v>
      </c>
      <c r="J24" s="148">
        <f t="shared" si="31"/>
        <v>0.8750117888509088</v>
      </c>
      <c r="K24" s="148">
        <f t="shared" si="31"/>
        <v>0.92028277317967877</v>
      </c>
      <c r="L24" s="149">
        <f t="shared" si="52"/>
        <v>5.9999999999999973</v>
      </c>
      <c r="M24" s="113">
        <f t="shared" si="32"/>
        <v>0.91146163445792028</v>
      </c>
      <c r="N24" s="113">
        <f t="shared" si="33"/>
        <v>3.6449845607011477E-2</v>
      </c>
      <c r="O24" s="113">
        <f t="shared" si="53"/>
        <v>0.95861844525244311</v>
      </c>
      <c r="P24" s="113">
        <f t="shared" si="54"/>
        <v>3.8335672072764337E-2</v>
      </c>
      <c r="Q24" s="150">
        <f t="shared" si="34"/>
        <v>6</v>
      </c>
      <c r="R24" s="113">
        <f t="shared" si="35"/>
        <v>0.87501178885090847</v>
      </c>
      <c r="S24" s="113">
        <f t="shared" si="36"/>
        <v>0</v>
      </c>
      <c r="T24" s="113">
        <f t="shared" si="55"/>
        <v>0.92028277317967799</v>
      </c>
      <c r="U24" s="113">
        <f t="shared" si="56"/>
        <v>0</v>
      </c>
      <c r="W24" s="114"/>
      <c r="X24" s="114"/>
      <c r="Y24" s="113"/>
      <c r="Z24" s="115">
        <f t="shared" si="42"/>
        <v>7127.01418734252</v>
      </c>
      <c r="AA24" s="115">
        <f t="shared" si="43"/>
        <v>7423.8999780000004</v>
      </c>
      <c r="AB24" s="115">
        <f t="shared" si="44"/>
        <v>1082.6666666666672</v>
      </c>
      <c r="AC24" s="115">
        <f t="shared" si="45"/>
        <v>1082.6666666666667</v>
      </c>
      <c r="AD24" s="115">
        <f t="shared" si="46"/>
        <v>1127.7666679999998</v>
      </c>
      <c r="AE24" s="115">
        <f t="shared" si="47"/>
        <v>6776.41874321471</v>
      </c>
      <c r="AF24" s="115">
        <f t="shared" si="48"/>
        <v>7058.6999880000003</v>
      </c>
      <c r="AG24" s="115">
        <f t="shared" si="49"/>
        <v>1082.6666666666677</v>
      </c>
      <c r="AH24" s="115">
        <f t="shared" si="50"/>
        <v>1082.6666666666667</v>
      </c>
      <c r="AI24" s="115">
        <f t="shared" si="51"/>
        <v>1127.7666679999998</v>
      </c>
      <c r="AK24" s="151"/>
      <c r="AL24" s="42" t="s">
        <v>333</v>
      </c>
      <c r="AM24" s="44">
        <v>6496</v>
      </c>
      <c r="AN24" s="44">
        <v>1127.766668</v>
      </c>
      <c r="AO24" s="44">
        <v>48.683330000000005</v>
      </c>
      <c r="AP24" s="44">
        <v>60.866665000000012</v>
      </c>
      <c r="AQ24" s="44">
        <v>5.7600567425175937</v>
      </c>
      <c r="AR24" s="181">
        <v>6</v>
      </c>
      <c r="AS24" s="181">
        <v>87.50117888509088</v>
      </c>
      <c r="AT24" s="44">
        <v>92.028277317967877</v>
      </c>
      <c r="AU24" s="44">
        <v>-0.23994325748240614</v>
      </c>
      <c r="AV24" s="44">
        <v>6766.6000079999994</v>
      </c>
      <c r="AW24" s="44">
        <v>270.60000800000012</v>
      </c>
      <c r="AX24" s="44">
        <v>45.10000133333336</v>
      </c>
      <c r="AY24" s="125"/>
    </row>
    <row r="25" spans="1:51" x14ac:dyDescent="0.25">
      <c r="A25" s="112" t="s">
        <v>439</v>
      </c>
      <c r="B25" s="112" t="str">
        <f t="shared" si="27"/>
        <v>Kroger Sandwich Spread</v>
      </c>
      <c r="D25" s="144">
        <f t="shared" si="28"/>
        <v>8548</v>
      </c>
      <c r="E25" s="145">
        <f t="shared" si="28"/>
        <v>1448.4833430000001</v>
      </c>
      <c r="F25" s="145">
        <f t="shared" si="28"/>
        <v>43.066659999999999</v>
      </c>
      <c r="G25" s="145">
        <f t="shared" si="28"/>
        <v>328.18333100000001</v>
      </c>
      <c r="H25" s="146">
        <f t="shared" si="29"/>
        <v>5.9013450457055061</v>
      </c>
      <c r="I25" s="147">
        <f t="shared" si="30"/>
        <v>6</v>
      </c>
      <c r="J25" s="148">
        <f t="shared" si="31"/>
        <v>0.78289859291365138</v>
      </c>
      <c r="K25" s="148">
        <f t="shared" si="31"/>
        <v>0.95515850209593522</v>
      </c>
      <c r="L25" s="149">
        <f t="shared" si="37"/>
        <v>5.9999999999999956</v>
      </c>
      <c r="M25" s="113">
        <f t="shared" si="32"/>
        <v>0.79598659646249037</v>
      </c>
      <c r="N25" s="113">
        <f t="shared" si="33"/>
        <v>1.3088003548838989E-2</v>
      </c>
      <c r="O25" s="113">
        <f t="shared" si="38"/>
        <v>0.97112623786438357</v>
      </c>
      <c r="P25" s="113">
        <f t="shared" si="39"/>
        <v>1.5967735768448343E-2</v>
      </c>
      <c r="Q25" s="150">
        <f t="shared" si="34"/>
        <v>6</v>
      </c>
      <c r="R25" s="113">
        <f t="shared" si="35"/>
        <v>0.78289859291365094</v>
      </c>
      <c r="S25" s="113">
        <f t="shared" si="36"/>
        <v>0</v>
      </c>
      <c r="T25" s="113">
        <f t="shared" si="40"/>
        <v>0.95515850209593456</v>
      </c>
      <c r="U25" s="113">
        <f t="shared" si="41"/>
        <v>0</v>
      </c>
      <c r="W25" s="114"/>
      <c r="X25" s="114"/>
      <c r="Y25" s="113"/>
      <c r="Z25" s="115">
        <f t="shared" si="42"/>
        <v>10738.874295106063</v>
      </c>
      <c r="AA25" s="115">
        <f t="shared" si="43"/>
        <v>10918.400003999999</v>
      </c>
      <c r="AB25" s="115">
        <f t="shared" si="44"/>
        <v>1424.6666666666677</v>
      </c>
      <c r="AC25" s="115">
        <f t="shared" si="45"/>
        <v>1424.6666666666667</v>
      </c>
      <c r="AD25" s="115">
        <f t="shared" si="46"/>
        <v>1448.4833430000001</v>
      </c>
      <c r="AE25" s="115">
        <f t="shared" si="47"/>
        <v>8802.1512206260832</v>
      </c>
      <c r="AF25" s="115">
        <f t="shared" si="48"/>
        <v>8949.3000179999999</v>
      </c>
      <c r="AG25" s="115">
        <f t="shared" si="49"/>
        <v>1424.6666666666677</v>
      </c>
      <c r="AH25" s="115">
        <f t="shared" si="50"/>
        <v>1424.6666666666667</v>
      </c>
      <c r="AI25" s="115">
        <f t="shared" si="51"/>
        <v>1448.4833430000001</v>
      </c>
      <c r="AK25" s="151"/>
      <c r="AL25" s="42" t="s">
        <v>334</v>
      </c>
      <c r="AM25" s="44">
        <v>8548</v>
      </c>
      <c r="AN25" s="44">
        <v>1448.4833430000001</v>
      </c>
      <c r="AO25" s="44">
        <v>43.066659999999999</v>
      </c>
      <c r="AP25" s="44">
        <v>328.18333100000001</v>
      </c>
      <c r="AQ25" s="44">
        <v>5.9013450457055061</v>
      </c>
      <c r="AR25" s="181">
        <v>6</v>
      </c>
      <c r="AS25" s="181">
        <v>78.289859291365133</v>
      </c>
      <c r="AT25" s="44">
        <v>95.515850209593523</v>
      </c>
      <c r="AU25" s="44">
        <v>-9.8654954294494251E-2</v>
      </c>
      <c r="AV25" s="44">
        <v>8690.9000580000011</v>
      </c>
      <c r="AW25" s="44">
        <v>142.90005799999955</v>
      </c>
      <c r="AX25" s="44">
        <v>23.816676333333259</v>
      </c>
      <c r="AY25" s="125"/>
    </row>
    <row r="26" spans="1:51" x14ac:dyDescent="0.25">
      <c r="A26" s="112" t="s">
        <v>439</v>
      </c>
      <c r="B26" s="112" t="str">
        <f t="shared" si="27"/>
        <v>Macaroni Bulk Salad</v>
      </c>
      <c r="D26" s="144">
        <f t="shared" si="28"/>
        <v>4295</v>
      </c>
      <c r="E26" s="145">
        <f t="shared" si="28"/>
        <v>895.63334700000007</v>
      </c>
      <c r="F26" s="145">
        <f>AO26</f>
        <v>61.133324000000002</v>
      </c>
      <c r="G26" s="145">
        <f>AP26</f>
        <v>131.49999499999998</v>
      </c>
      <c r="H26" s="146">
        <f t="shared" si="29"/>
        <v>4.7954891523260796</v>
      </c>
      <c r="I26" s="147">
        <f t="shared" si="30"/>
        <v>5</v>
      </c>
      <c r="J26" s="148">
        <f t="shared" si="31"/>
        <v>0.77998652338886687</v>
      </c>
      <c r="K26" s="148">
        <f t="shared" si="31"/>
        <v>0.88718948836934675</v>
      </c>
      <c r="L26" s="149">
        <f>IF(ISERROR(D26/(J26*(E26+F26+G26))),0,D26/(J26*(E26+F26+G26)))</f>
        <v>5.0598861182014545</v>
      </c>
      <c r="M26" s="113">
        <f t="shared" si="32"/>
        <v>0.82299070161908294</v>
      </c>
      <c r="N26" s="113">
        <f t="shared" si="33"/>
        <v>4.3004178230216072E-2</v>
      </c>
      <c r="O26" s="113">
        <f>IF(ISERROR(D26/AE26),0,D26/AE26)</f>
        <v>0.93610425001938646</v>
      </c>
      <c r="P26" s="113">
        <f>O26-K26</f>
        <v>4.8914761650039718E-2</v>
      </c>
      <c r="Q26" s="150">
        <f t="shared" si="34"/>
        <v>5</v>
      </c>
      <c r="R26" s="113">
        <f t="shared" si="35"/>
        <v>0.78932859641590836</v>
      </c>
      <c r="S26" s="113">
        <f t="shared" si="36"/>
        <v>9.3420730270414865E-3</v>
      </c>
      <c r="T26" s="113">
        <f>IF(ISERROR(D26/AF26),0,D26/AF26)</f>
        <v>0.8978155552828615</v>
      </c>
      <c r="U26" s="113">
        <f>T26-K26</f>
        <v>1.0626066913514753E-2</v>
      </c>
      <c r="W26" s="114"/>
      <c r="X26" s="114"/>
      <c r="Y26" s="113"/>
      <c r="Z26" s="115">
        <f>(SUM($E26:$G26))*$H26</f>
        <v>5218.7709916410686</v>
      </c>
      <c r="AA26" s="115">
        <f>(SUM($E26:$G26))*$Q26</f>
        <v>5441.3333299999995</v>
      </c>
      <c r="AB26" s="115">
        <f>(SUM($E26:$G26))*$J26</f>
        <v>848.83333333333314</v>
      </c>
      <c r="AC26" s="115">
        <f>SUM(($E26:$G26))*$R26</f>
        <v>859.00000000000011</v>
      </c>
      <c r="AD26" s="115">
        <f>SUM(($E26:$G26))*$M26</f>
        <v>895.63334700000019</v>
      </c>
      <c r="AE26" s="115">
        <f>(SUM($E26:$F26))*$H26</f>
        <v>4588.1641920876355</v>
      </c>
      <c r="AF26" s="115">
        <f>(SUM($E26:$F26))*$Q26</f>
        <v>4783.8333550000007</v>
      </c>
      <c r="AG26" s="115">
        <f>(SUM($E26:$F26))*$K26</f>
        <v>848.83333333333314</v>
      </c>
      <c r="AH26" s="115">
        <f>SUM(($E26:$F26))*$T26</f>
        <v>858.99999999999989</v>
      </c>
      <c r="AI26" s="115">
        <f>SUM(($E26:$F26))*$O26</f>
        <v>895.63334700000019</v>
      </c>
      <c r="AK26" s="151"/>
      <c r="AL26" s="42" t="s">
        <v>335</v>
      </c>
      <c r="AM26" s="44">
        <v>4295</v>
      </c>
      <c r="AN26" s="44">
        <v>895.63334700000007</v>
      </c>
      <c r="AO26" s="44">
        <v>61.133324000000002</v>
      </c>
      <c r="AP26" s="44">
        <v>131.49999499999998</v>
      </c>
      <c r="AQ26" s="44">
        <v>4.7954891523260796</v>
      </c>
      <c r="AR26" s="181">
        <v>5</v>
      </c>
      <c r="AS26" s="181">
        <v>77.998652338886686</v>
      </c>
      <c r="AT26" s="44">
        <v>88.718948836934672</v>
      </c>
      <c r="AU26" s="44">
        <v>-0.20451084767392047</v>
      </c>
      <c r="AV26" s="44">
        <v>4529.8834030000007</v>
      </c>
      <c r="AW26" s="44">
        <v>234.88340299999999</v>
      </c>
      <c r="AX26" s="44">
        <v>46.800013666666672</v>
      </c>
      <c r="AY26" s="125"/>
    </row>
    <row r="27" spans="1:51" x14ac:dyDescent="0.25">
      <c r="A27" s="112" t="s">
        <v>439</v>
      </c>
      <c r="B27" s="112" t="str">
        <f t="shared" si="27"/>
        <v>Neptune Salad</v>
      </c>
      <c r="D27" s="144">
        <f t="shared" si="28"/>
        <v>101</v>
      </c>
      <c r="E27" s="145">
        <f t="shared" si="28"/>
        <v>20.7</v>
      </c>
      <c r="F27" s="145">
        <f t="shared" si="28"/>
        <v>16.600000000000001</v>
      </c>
      <c r="G27" s="145">
        <f t="shared" si="28"/>
        <v>0</v>
      </c>
      <c r="H27" s="146">
        <f t="shared" si="29"/>
        <v>4.879227053140097</v>
      </c>
      <c r="I27" s="147">
        <f t="shared" si="30"/>
        <v>5</v>
      </c>
      <c r="J27" s="148">
        <f t="shared" si="31"/>
        <v>0.54155495978552282</v>
      </c>
      <c r="K27" s="148">
        <f t="shared" si="31"/>
        <v>0.54155495978552282</v>
      </c>
      <c r="L27" s="149">
        <f t="shared" ref="L27:L31" si="57">IF(ISERROR(D27/(J27*(E27+F27+G27))),0,D27/(J27*(E27+F27+G27)))</f>
        <v>5</v>
      </c>
      <c r="M27" s="113">
        <f t="shared" si="32"/>
        <v>0.55495978552278813</v>
      </c>
      <c r="N27" s="113">
        <f t="shared" si="33"/>
        <v>1.3404825737265313E-2</v>
      </c>
      <c r="O27" s="113">
        <f t="shared" ref="O27:O31" si="58">IF(ISERROR(D27/AE27),0,D27/AE27)</f>
        <v>0.55495978552278813</v>
      </c>
      <c r="P27" s="113">
        <f t="shared" ref="P27:P31" si="59">O27-K27</f>
        <v>1.3404825737265313E-2</v>
      </c>
      <c r="Q27" s="150">
        <f t="shared" si="34"/>
        <v>5</v>
      </c>
      <c r="R27" s="113">
        <f t="shared" si="35"/>
        <v>0.54155495978552282</v>
      </c>
      <c r="S27" s="113">
        <f t="shared" si="36"/>
        <v>0</v>
      </c>
      <c r="T27" s="113">
        <f t="shared" ref="T27:T31" si="60">IF(ISERROR(D27/AF27),0,D27/AF27)</f>
        <v>0.54155495978552282</v>
      </c>
      <c r="U27" s="113">
        <f t="shared" ref="U27:U31" si="61">T27-K27</f>
        <v>0</v>
      </c>
      <c r="W27" s="114"/>
      <c r="X27" s="114"/>
      <c r="Y27" s="113"/>
      <c r="Z27" s="115">
        <f t="shared" si="42"/>
        <v>181.99516908212561</v>
      </c>
      <c r="AA27" s="115">
        <f t="shared" si="43"/>
        <v>186.5</v>
      </c>
      <c r="AB27" s="115">
        <f t="shared" si="44"/>
        <v>20.2</v>
      </c>
      <c r="AC27" s="115">
        <f t="shared" si="45"/>
        <v>20.2</v>
      </c>
      <c r="AD27" s="115">
        <f t="shared" si="46"/>
        <v>20.699999999999996</v>
      </c>
      <c r="AE27" s="115">
        <f t="shared" si="47"/>
        <v>181.99516908212561</v>
      </c>
      <c r="AF27" s="115">
        <f t="shared" si="48"/>
        <v>186.5</v>
      </c>
      <c r="AG27" s="115">
        <f t="shared" si="49"/>
        <v>20.2</v>
      </c>
      <c r="AH27" s="115">
        <f t="shared" si="50"/>
        <v>20.2</v>
      </c>
      <c r="AI27" s="115">
        <f t="shared" si="51"/>
        <v>20.699999999999996</v>
      </c>
      <c r="AK27" s="151"/>
      <c r="AL27" s="42" t="s">
        <v>336</v>
      </c>
      <c r="AM27" s="44">
        <v>101</v>
      </c>
      <c r="AN27" s="44">
        <v>20.7</v>
      </c>
      <c r="AO27" s="44">
        <v>16.600000000000001</v>
      </c>
      <c r="AP27" s="44">
        <v>0</v>
      </c>
      <c r="AQ27" s="44">
        <v>4.8792270531400961</v>
      </c>
      <c r="AR27" s="181">
        <v>5</v>
      </c>
      <c r="AS27" s="181">
        <v>54.155495978552281</v>
      </c>
      <c r="AT27" s="44">
        <v>54.155495978552281</v>
      </c>
      <c r="AU27" s="44">
        <v>-0.12077294685990353</v>
      </c>
      <c r="AV27" s="44">
        <v>103.5</v>
      </c>
      <c r="AW27" s="44">
        <v>2.5</v>
      </c>
      <c r="AX27" s="44">
        <v>0.5</v>
      </c>
      <c r="AY27" s="125"/>
    </row>
    <row r="28" spans="1:51" x14ac:dyDescent="0.25">
      <c r="A28" s="112" t="s">
        <v>439</v>
      </c>
      <c r="B28" s="112" t="str">
        <f t="shared" si="27"/>
        <v>None</v>
      </c>
      <c r="D28" s="144">
        <f t="shared" si="28"/>
        <v>0</v>
      </c>
      <c r="E28" s="145">
        <f t="shared" si="28"/>
        <v>7.3166669999999998</v>
      </c>
      <c r="F28" s="145">
        <f t="shared" si="28"/>
        <v>0</v>
      </c>
      <c r="G28" s="145">
        <f t="shared" si="28"/>
        <v>1307.0999999999999</v>
      </c>
      <c r="H28" s="146">
        <f t="shared" si="29"/>
        <v>0</v>
      </c>
      <c r="I28" s="147">
        <f t="shared" si="30"/>
        <v>20</v>
      </c>
      <c r="J28" s="148">
        <f t="shared" si="31"/>
        <v>0</v>
      </c>
      <c r="K28" s="148">
        <f t="shared" si="31"/>
        <v>0</v>
      </c>
      <c r="L28" s="149">
        <f t="shared" si="57"/>
        <v>0</v>
      </c>
      <c r="M28" s="113">
        <f t="shared" si="32"/>
        <v>0</v>
      </c>
      <c r="N28" s="113">
        <f t="shared" si="33"/>
        <v>0</v>
      </c>
      <c r="O28" s="113">
        <f t="shared" si="58"/>
        <v>0</v>
      </c>
      <c r="P28" s="113">
        <f t="shared" si="59"/>
        <v>0</v>
      </c>
      <c r="Q28" s="150">
        <f t="shared" si="34"/>
        <v>20</v>
      </c>
      <c r="R28" s="113">
        <f t="shared" si="35"/>
        <v>0</v>
      </c>
      <c r="S28" s="113">
        <f t="shared" si="36"/>
        <v>0</v>
      </c>
      <c r="T28" s="113">
        <f t="shared" si="60"/>
        <v>0</v>
      </c>
      <c r="U28" s="113">
        <f t="shared" si="61"/>
        <v>0</v>
      </c>
      <c r="W28" s="114"/>
      <c r="X28" s="114"/>
      <c r="Y28" s="113"/>
      <c r="Z28" s="115">
        <f t="shared" si="42"/>
        <v>0</v>
      </c>
      <c r="AA28" s="115">
        <f t="shared" si="43"/>
        <v>26288.333339999997</v>
      </c>
      <c r="AB28" s="115">
        <f t="shared" si="44"/>
        <v>0</v>
      </c>
      <c r="AC28" s="115">
        <f t="shared" si="45"/>
        <v>0</v>
      </c>
      <c r="AD28" s="115">
        <f t="shared" si="46"/>
        <v>0</v>
      </c>
      <c r="AE28" s="115">
        <f t="shared" si="47"/>
        <v>0</v>
      </c>
      <c r="AF28" s="115">
        <f t="shared" si="48"/>
        <v>146.33333999999999</v>
      </c>
      <c r="AG28" s="115">
        <f t="shared" si="49"/>
        <v>0</v>
      </c>
      <c r="AH28" s="115">
        <f t="shared" si="50"/>
        <v>0</v>
      </c>
      <c r="AI28" s="115">
        <f t="shared" si="51"/>
        <v>0</v>
      </c>
      <c r="AK28" s="151"/>
      <c r="AL28" s="42" t="s">
        <v>337</v>
      </c>
      <c r="AM28" s="44">
        <v>0</v>
      </c>
      <c r="AN28" s="44">
        <v>7.3166669999999998</v>
      </c>
      <c r="AO28" s="44">
        <v>0</v>
      </c>
      <c r="AP28" s="44">
        <v>1307.0999999999999</v>
      </c>
      <c r="AQ28" s="44">
        <v>0</v>
      </c>
      <c r="AR28" s="181">
        <v>20</v>
      </c>
      <c r="AS28" s="181">
        <v>0</v>
      </c>
      <c r="AT28" s="44">
        <v>0</v>
      </c>
      <c r="AU28" s="44">
        <v>-20</v>
      </c>
      <c r="AV28" s="44">
        <v>146.33333999999999</v>
      </c>
      <c r="AW28" s="44">
        <v>146.33333999999999</v>
      </c>
      <c r="AX28" s="44">
        <v>7.3166669999999998</v>
      </c>
      <c r="AY28" s="125"/>
    </row>
    <row r="29" spans="1:51" x14ac:dyDescent="0.25">
      <c r="A29" s="112" t="s">
        <v>439</v>
      </c>
      <c r="B29" s="112" t="str">
        <f t="shared" si="27"/>
        <v>Orecchiette Pasta Salad</v>
      </c>
      <c r="D29" s="144">
        <f t="shared" si="28"/>
        <v>2977</v>
      </c>
      <c r="E29" s="145">
        <f t="shared" si="28"/>
        <v>719.95000399999992</v>
      </c>
      <c r="F29" s="145">
        <f t="shared" si="28"/>
        <v>17.849997999999999</v>
      </c>
      <c r="G29" s="145">
        <f t="shared" si="28"/>
        <v>96.883330000000001</v>
      </c>
      <c r="H29" s="146">
        <f t="shared" si="29"/>
        <v>4.1350093526772174</v>
      </c>
      <c r="I29" s="147">
        <f t="shared" si="30"/>
        <v>5</v>
      </c>
      <c r="J29" s="148">
        <f t="shared" si="31"/>
        <v>0.70549709583354503</v>
      </c>
      <c r="K29" s="148">
        <f t="shared" si="31"/>
        <v>0.7981386081192593</v>
      </c>
      <c r="L29" s="149">
        <f t="shared" si="57"/>
        <v>5.0554737914638288</v>
      </c>
      <c r="M29" s="113">
        <f t="shared" si="32"/>
        <v>0.86254268702708448</v>
      </c>
      <c r="N29" s="113">
        <f t="shared" si="33"/>
        <v>0.15704559119353945</v>
      </c>
      <c r="O29" s="113">
        <f t="shared" si="58"/>
        <v>0.97580645438924796</v>
      </c>
      <c r="P29" s="113">
        <f t="shared" si="59"/>
        <v>0.17766784626998866</v>
      </c>
      <c r="Q29" s="150">
        <f t="shared" si="34"/>
        <v>5</v>
      </c>
      <c r="R29" s="113">
        <f t="shared" si="35"/>
        <v>0.71332441558806647</v>
      </c>
      <c r="S29" s="113">
        <f t="shared" si="36"/>
        <v>7.8273197545214446E-3</v>
      </c>
      <c r="T29" s="113">
        <f t="shared" si="60"/>
        <v>0.806993763060467</v>
      </c>
      <c r="U29" s="113">
        <f t="shared" si="61"/>
        <v>8.8551549412076991E-3</v>
      </c>
      <c r="W29" s="114"/>
      <c r="X29" s="114"/>
      <c r="Y29" s="113"/>
      <c r="Z29" s="115">
        <f t="shared" si="42"/>
        <v>3451.4233843437828</v>
      </c>
      <c r="AA29" s="115">
        <f t="shared" si="43"/>
        <v>4173.4166599999999</v>
      </c>
      <c r="AB29" s="115">
        <f t="shared" si="44"/>
        <v>588.86666666666667</v>
      </c>
      <c r="AC29" s="115">
        <f t="shared" si="45"/>
        <v>595.4</v>
      </c>
      <c r="AD29" s="115">
        <f t="shared" si="46"/>
        <v>719.95000400000004</v>
      </c>
      <c r="AE29" s="115">
        <f t="shared" si="47"/>
        <v>3050.8099086752695</v>
      </c>
      <c r="AF29" s="115">
        <f t="shared" si="48"/>
        <v>3689.0000099999997</v>
      </c>
      <c r="AG29" s="115">
        <f t="shared" si="49"/>
        <v>588.86666666666667</v>
      </c>
      <c r="AH29" s="115">
        <f t="shared" si="50"/>
        <v>595.40000000000009</v>
      </c>
      <c r="AI29" s="115">
        <f t="shared" si="51"/>
        <v>719.95000400000004</v>
      </c>
      <c r="AK29" s="151"/>
      <c r="AL29" s="42" t="s">
        <v>338</v>
      </c>
      <c r="AM29" s="44">
        <v>2977</v>
      </c>
      <c r="AN29" s="44">
        <v>719.95000399999992</v>
      </c>
      <c r="AO29" s="44">
        <v>17.849997999999999</v>
      </c>
      <c r="AP29" s="44">
        <v>96.883330000000001</v>
      </c>
      <c r="AQ29" s="44">
        <v>4.1350093526772183</v>
      </c>
      <c r="AR29" s="181">
        <v>5</v>
      </c>
      <c r="AS29" s="181">
        <v>70.549709583354499</v>
      </c>
      <c r="AT29" s="44">
        <v>79.813860811925935</v>
      </c>
      <c r="AU29" s="44">
        <v>-0.86499064732278219</v>
      </c>
      <c r="AV29" s="44">
        <v>3643.1500209999999</v>
      </c>
      <c r="AW29" s="44">
        <v>666.15002099999992</v>
      </c>
      <c r="AX29" s="44">
        <v>131.08333733333333</v>
      </c>
      <c r="AY29" s="125"/>
    </row>
    <row r="30" spans="1:51" x14ac:dyDescent="0.25">
      <c r="A30" s="112" t="s">
        <v>439</v>
      </c>
      <c r="B30" s="112" t="str">
        <f t="shared" si="27"/>
        <v>Potato Pancakes</v>
      </c>
      <c r="D30" s="144">
        <f t="shared" si="28"/>
        <v>2562</v>
      </c>
      <c r="E30" s="145">
        <f t="shared" si="28"/>
        <v>489.933336</v>
      </c>
      <c r="F30" s="145">
        <f t="shared" si="28"/>
        <v>43.849997999999999</v>
      </c>
      <c r="G30" s="145">
        <f t="shared" si="28"/>
        <v>111.233333</v>
      </c>
      <c r="H30" s="146">
        <f t="shared" si="29"/>
        <v>5.2292828671695037</v>
      </c>
      <c r="I30" s="147">
        <f t="shared" si="30"/>
        <v>5</v>
      </c>
      <c r="J30" s="148">
        <f t="shared" si="31"/>
        <v>0.79439807715852395</v>
      </c>
      <c r="K30" s="148">
        <f t="shared" si="31"/>
        <v>0.95994004938340782</v>
      </c>
      <c r="L30" s="149">
        <f t="shared" si="57"/>
        <v>5</v>
      </c>
      <c r="M30" s="113">
        <f t="shared" si="32"/>
        <v>0.75956693999660641</v>
      </c>
      <c r="N30" s="113">
        <f t="shared" si="33"/>
        <v>-3.4831137161917547E-2</v>
      </c>
      <c r="O30" s="113">
        <f t="shared" si="58"/>
        <v>0.91785056743641236</v>
      </c>
      <c r="P30" s="113">
        <f t="shared" si="59"/>
        <v>-4.2089481946995466E-2</v>
      </c>
      <c r="Q30" s="150">
        <f t="shared" si="34"/>
        <v>5</v>
      </c>
      <c r="R30" s="113">
        <f t="shared" si="35"/>
        <v>0.79439807715852406</v>
      </c>
      <c r="S30" s="113">
        <f t="shared" si="36"/>
        <v>0</v>
      </c>
      <c r="T30" s="113">
        <f t="shared" si="60"/>
        <v>0.95994004938340782</v>
      </c>
      <c r="U30" s="113">
        <f t="shared" si="61"/>
        <v>0</v>
      </c>
      <c r="W30" s="114"/>
      <c r="X30" s="114"/>
      <c r="Y30" s="113"/>
      <c r="Z30" s="115">
        <f t="shared" si="42"/>
        <v>3372.974605781877</v>
      </c>
      <c r="AA30" s="115">
        <f t="shared" si="43"/>
        <v>3225.0833349999998</v>
      </c>
      <c r="AB30" s="115">
        <f t="shared" si="44"/>
        <v>512.4</v>
      </c>
      <c r="AC30" s="115">
        <f t="shared" si="45"/>
        <v>512.4</v>
      </c>
      <c r="AD30" s="115">
        <f t="shared" si="46"/>
        <v>489.93333600000005</v>
      </c>
      <c r="AE30" s="115">
        <f t="shared" si="47"/>
        <v>2791.3040432668167</v>
      </c>
      <c r="AF30" s="115">
        <f t="shared" si="48"/>
        <v>2668.9166699999996</v>
      </c>
      <c r="AG30" s="115">
        <f t="shared" si="49"/>
        <v>512.40000000000009</v>
      </c>
      <c r="AH30" s="115">
        <f t="shared" si="50"/>
        <v>512.40000000000009</v>
      </c>
      <c r="AI30" s="115">
        <f t="shared" si="51"/>
        <v>489.933336</v>
      </c>
      <c r="AK30" s="151"/>
      <c r="AL30" s="42" t="s">
        <v>453</v>
      </c>
      <c r="AM30" s="44">
        <v>2562</v>
      </c>
      <c r="AN30" s="44">
        <v>489.933336</v>
      </c>
      <c r="AO30" s="44">
        <v>43.849997999999999</v>
      </c>
      <c r="AP30" s="44">
        <v>111.233333</v>
      </c>
      <c r="AQ30" s="44">
        <v>5.2292828671695046</v>
      </c>
      <c r="AR30" s="181">
        <v>5</v>
      </c>
      <c r="AS30" s="181">
        <v>79.439807715852396</v>
      </c>
      <c r="AT30" s="44">
        <v>95.99400493834078</v>
      </c>
      <c r="AU30" s="44">
        <v>0.22928286716950425</v>
      </c>
      <c r="AV30" s="44">
        <v>2449.6666799999998</v>
      </c>
      <c r="AW30" s="44">
        <v>-112.3333200000001</v>
      </c>
      <c r="AX30" s="44">
        <v>-22.466664000000019</v>
      </c>
      <c r="AY30" s="125"/>
    </row>
    <row r="31" spans="1:51" x14ac:dyDescent="0.25">
      <c r="A31" s="112" t="s">
        <v>439</v>
      </c>
      <c r="B31" s="112" t="str">
        <f t="shared" si="27"/>
        <v>Presto Pasta Salad</v>
      </c>
      <c r="D31" s="144">
        <f t="shared" si="28"/>
        <v>248</v>
      </c>
      <c r="E31" s="145">
        <f t="shared" si="28"/>
        <v>29.250001000000001</v>
      </c>
      <c r="F31" s="145">
        <f t="shared" si="28"/>
        <v>18.183333000000001</v>
      </c>
      <c r="G31" s="145">
        <f t="shared" si="28"/>
        <v>9.9333320000000001</v>
      </c>
      <c r="H31" s="146">
        <f t="shared" si="29"/>
        <v>8.4786321887647116</v>
      </c>
      <c r="I31" s="147">
        <f t="shared" si="30"/>
        <v>12</v>
      </c>
      <c r="J31" s="148">
        <f t="shared" si="31"/>
        <v>0.36025566949745114</v>
      </c>
      <c r="K31" s="148">
        <f t="shared" si="31"/>
        <v>0.43569922086157092</v>
      </c>
      <c r="L31" s="149">
        <f t="shared" si="57"/>
        <v>12</v>
      </c>
      <c r="M31" s="113">
        <f t="shared" si="32"/>
        <v>0.50987800127690874</v>
      </c>
      <c r="N31" s="113">
        <f t="shared" si="33"/>
        <v>0.14962233177945761</v>
      </c>
      <c r="O31" s="113">
        <f t="shared" si="58"/>
        <v>0.61665496673710518</v>
      </c>
      <c r="P31" s="113">
        <f t="shared" si="59"/>
        <v>0.18095574587553426</v>
      </c>
      <c r="Q31" s="150">
        <f t="shared" si="34"/>
        <v>12</v>
      </c>
      <c r="R31" s="113">
        <f t="shared" si="35"/>
        <v>0.36025566949745114</v>
      </c>
      <c r="S31" s="113">
        <f t="shared" si="36"/>
        <v>0</v>
      </c>
      <c r="T31" s="113">
        <f t="shared" si="60"/>
        <v>0.43569922086157103</v>
      </c>
      <c r="U31" s="113">
        <f t="shared" si="61"/>
        <v>0</v>
      </c>
      <c r="W31" s="114"/>
      <c r="X31" s="114"/>
      <c r="Y31" s="113"/>
      <c r="Z31" s="115">
        <f t="shared" si="42"/>
        <v>486.39086090971421</v>
      </c>
      <c r="AA31" s="115">
        <f t="shared" si="43"/>
        <v>688.399992</v>
      </c>
      <c r="AB31" s="115">
        <f t="shared" si="44"/>
        <v>20.666666666666668</v>
      </c>
      <c r="AC31" s="115">
        <f t="shared" si="45"/>
        <v>20.666666666666668</v>
      </c>
      <c r="AD31" s="115">
        <f t="shared" si="46"/>
        <v>29.250000999999997</v>
      </c>
      <c r="AE31" s="115">
        <f t="shared" si="47"/>
        <v>402.16979247282762</v>
      </c>
      <c r="AF31" s="115">
        <f t="shared" si="48"/>
        <v>569.20000800000003</v>
      </c>
      <c r="AG31" s="115">
        <f t="shared" si="49"/>
        <v>20.666666666666661</v>
      </c>
      <c r="AH31" s="115">
        <f t="shared" si="50"/>
        <v>20.666666666666668</v>
      </c>
      <c r="AI31" s="115">
        <f t="shared" si="51"/>
        <v>29.250001000000001</v>
      </c>
      <c r="AK31" s="151"/>
      <c r="AL31" s="42" t="s">
        <v>355</v>
      </c>
      <c r="AM31" s="44">
        <v>248</v>
      </c>
      <c r="AN31" s="44">
        <v>29.250001000000001</v>
      </c>
      <c r="AO31" s="44">
        <v>18.183333000000001</v>
      </c>
      <c r="AP31" s="44">
        <v>9.9333320000000001</v>
      </c>
      <c r="AQ31" s="44">
        <v>8.4786321887647116</v>
      </c>
      <c r="AR31" s="181">
        <v>12</v>
      </c>
      <c r="AS31" s="181">
        <v>36.025566949745112</v>
      </c>
      <c r="AT31" s="44">
        <v>43.569922086157092</v>
      </c>
      <c r="AU31" s="44">
        <v>-3.5213678112352884</v>
      </c>
      <c r="AV31" s="44">
        <v>351.00001199999997</v>
      </c>
      <c r="AW31" s="44">
        <v>103.00001199999998</v>
      </c>
      <c r="AX31" s="44">
        <v>8.5833343333333332</v>
      </c>
      <c r="AY31" s="125"/>
    </row>
    <row r="32" spans="1:51" x14ac:dyDescent="0.25">
      <c r="A32" s="112" t="s">
        <v>439</v>
      </c>
      <c r="B32" s="112" t="str">
        <f t="shared" si="27"/>
        <v>Rotini Pasta Salad</v>
      </c>
      <c r="D32" s="144">
        <f t="shared" si="28"/>
        <v>490</v>
      </c>
      <c r="E32" s="145">
        <f t="shared" si="28"/>
        <v>55.766668000000003</v>
      </c>
      <c r="F32" s="145">
        <f t="shared" si="28"/>
        <v>14.099999</v>
      </c>
      <c r="G32" s="145">
        <f t="shared" si="28"/>
        <v>0.43333300000000002</v>
      </c>
      <c r="H32" s="146">
        <f t="shared" si="29"/>
        <v>8.786610668580737</v>
      </c>
      <c r="I32" s="147">
        <f t="shared" si="30"/>
        <v>9</v>
      </c>
      <c r="J32" s="148">
        <f t="shared" si="31"/>
        <v>0.77445866919551132</v>
      </c>
      <c r="K32" s="148">
        <f t="shared" si="31"/>
        <v>0.7792620827961414</v>
      </c>
      <c r="L32" s="149">
        <f t="shared" si="37"/>
        <v>8.9999999999999982</v>
      </c>
      <c r="M32" s="113">
        <f t="shared" si="32"/>
        <v>0.79326697012802261</v>
      </c>
      <c r="N32" s="113">
        <f t="shared" si="33"/>
        <v>1.880830093251129E-2</v>
      </c>
      <c r="O32" s="113">
        <f t="shared" si="38"/>
        <v>0.79818703817658854</v>
      </c>
      <c r="P32" s="113">
        <f t="shared" si="39"/>
        <v>1.8924955380447139E-2</v>
      </c>
      <c r="Q32" s="150">
        <f t="shared" si="34"/>
        <v>9</v>
      </c>
      <c r="R32" s="113">
        <f t="shared" si="35"/>
        <v>0.77445866919551121</v>
      </c>
      <c r="S32" s="113">
        <f t="shared" si="36"/>
        <v>0</v>
      </c>
      <c r="T32" s="113">
        <f t="shared" si="40"/>
        <v>0.7792620827961414</v>
      </c>
      <c r="U32" s="113">
        <f t="shared" si="41"/>
        <v>0</v>
      </c>
      <c r="W32" s="114"/>
      <c r="X32" s="114"/>
      <c r="Y32" s="113"/>
      <c r="Z32" s="115">
        <f t="shared" si="42"/>
        <v>617.69873000122595</v>
      </c>
      <c r="AA32" s="115">
        <f t="shared" si="43"/>
        <v>632.70000000000005</v>
      </c>
      <c r="AB32" s="115">
        <f t="shared" si="44"/>
        <v>54.444444444444457</v>
      </c>
      <c r="AC32" s="115">
        <f t="shared" si="45"/>
        <v>54.44444444444445</v>
      </c>
      <c r="AD32" s="115">
        <f t="shared" si="46"/>
        <v>55.766667999999996</v>
      </c>
      <c r="AE32" s="115">
        <f t="shared" si="47"/>
        <v>613.89120164037774</v>
      </c>
      <c r="AF32" s="115">
        <f t="shared" si="48"/>
        <v>628.80000300000006</v>
      </c>
      <c r="AG32" s="115">
        <f t="shared" si="49"/>
        <v>54.444444444444443</v>
      </c>
      <c r="AH32" s="115">
        <f t="shared" si="50"/>
        <v>54.444444444444443</v>
      </c>
      <c r="AI32" s="115">
        <f t="shared" si="51"/>
        <v>55.766668000000003</v>
      </c>
      <c r="AK32" s="151"/>
      <c r="AL32" s="42" t="s">
        <v>356</v>
      </c>
      <c r="AM32" s="44">
        <v>490</v>
      </c>
      <c r="AN32" s="44">
        <v>55.766668000000003</v>
      </c>
      <c r="AO32" s="44">
        <v>14.099999</v>
      </c>
      <c r="AP32" s="44">
        <v>0.43333300000000002</v>
      </c>
      <c r="AQ32" s="44">
        <v>8.786610668580737</v>
      </c>
      <c r="AR32" s="181">
        <v>9</v>
      </c>
      <c r="AS32" s="181">
        <v>77.445866919551136</v>
      </c>
      <c r="AT32" s="44">
        <v>77.926208279614144</v>
      </c>
      <c r="AU32" s="44">
        <v>-0.21338933141926306</v>
      </c>
      <c r="AV32" s="44">
        <v>501.900012</v>
      </c>
      <c r="AW32" s="44">
        <v>11.900011999999988</v>
      </c>
      <c r="AX32" s="44">
        <v>1.3222235555555542</v>
      </c>
      <c r="AY32" s="125"/>
    </row>
    <row r="33" spans="1:51" x14ac:dyDescent="0.25">
      <c r="A33" s="112" t="s">
        <v>439</v>
      </c>
      <c r="B33" s="112" t="str">
        <f t="shared" si="27"/>
        <v>Sour Cream Cheddar Mac</v>
      </c>
      <c r="D33" s="144">
        <f t="shared" si="28"/>
        <v>386</v>
      </c>
      <c r="E33" s="145">
        <f t="shared" si="28"/>
        <v>75.500000999999997</v>
      </c>
      <c r="F33" s="145">
        <f t="shared" si="28"/>
        <v>3.0666660000000001</v>
      </c>
      <c r="G33" s="145">
        <f t="shared" si="28"/>
        <v>6.0166659999999998</v>
      </c>
      <c r="H33" s="146">
        <f t="shared" si="29"/>
        <v>5.1125827137406263</v>
      </c>
      <c r="I33" s="147">
        <f t="shared" si="30"/>
        <v>5</v>
      </c>
      <c r="J33" s="148">
        <f t="shared" si="31"/>
        <v>0.91270936320279561</v>
      </c>
      <c r="K33" s="148">
        <f t="shared" si="31"/>
        <v>0.98260500219514213</v>
      </c>
      <c r="L33" s="149">
        <f t="shared" si="37"/>
        <v>5</v>
      </c>
      <c r="M33" s="113">
        <f t="shared" si="32"/>
        <v>0.89261085277876207</v>
      </c>
      <c r="N33" s="113">
        <f t="shared" si="33"/>
        <v>-2.0098510424033544E-2</v>
      </c>
      <c r="O33" s="113">
        <f t="shared" si="38"/>
        <v>0.96096734000438122</v>
      </c>
      <c r="P33" s="113">
        <f t="shared" si="39"/>
        <v>-2.1637662190760909E-2</v>
      </c>
      <c r="Q33" s="150">
        <f t="shared" si="34"/>
        <v>5</v>
      </c>
      <c r="R33" s="113">
        <f t="shared" si="35"/>
        <v>0.91270936320279561</v>
      </c>
      <c r="S33" s="113">
        <f t="shared" si="36"/>
        <v>0</v>
      </c>
      <c r="T33" s="113">
        <f t="shared" si="40"/>
        <v>0.98260500219514213</v>
      </c>
      <c r="U33" s="113">
        <f t="shared" si="41"/>
        <v>0</v>
      </c>
      <c r="W33" s="114"/>
      <c r="X33" s="114"/>
      <c r="Y33" s="113"/>
      <c r="Z33" s="115">
        <f t="shared" si="42"/>
        <v>432.43928616636703</v>
      </c>
      <c r="AA33" s="115">
        <f t="shared" si="43"/>
        <v>422.91666499999997</v>
      </c>
      <c r="AB33" s="115">
        <f t="shared" si="44"/>
        <v>77.2</v>
      </c>
      <c r="AC33" s="115">
        <f t="shared" si="45"/>
        <v>77.2</v>
      </c>
      <c r="AD33" s="115">
        <f t="shared" si="46"/>
        <v>75.500000999999997</v>
      </c>
      <c r="AE33" s="115">
        <f t="shared" si="47"/>
        <v>401.6785835804161</v>
      </c>
      <c r="AF33" s="115">
        <f t="shared" si="48"/>
        <v>392.83333499999998</v>
      </c>
      <c r="AG33" s="115">
        <f t="shared" si="49"/>
        <v>77.2</v>
      </c>
      <c r="AH33" s="115">
        <f t="shared" si="50"/>
        <v>77.2</v>
      </c>
      <c r="AI33" s="115">
        <f t="shared" si="51"/>
        <v>75.500000999999997</v>
      </c>
      <c r="AK33" s="151"/>
      <c r="AL33" s="42" t="s">
        <v>341</v>
      </c>
      <c r="AM33" s="44">
        <v>386</v>
      </c>
      <c r="AN33" s="44">
        <v>75.500000999999997</v>
      </c>
      <c r="AO33" s="44">
        <v>3.0666660000000001</v>
      </c>
      <c r="AP33" s="44">
        <v>6.0166659999999998</v>
      </c>
      <c r="AQ33" s="44">
        <v>5.1125827137406263</v>
      </c>
      <c r="AR33" s="181">
        <v>5</v>
      </c>
      <c r="AS33" s="181">
        <v>91.27093632027956</v>
      </c>
      <c r="AT33" s="44">
        <v>98.260500219514213</v>
      </c>
      <c r="AU33" s="44">
        <v>0.11258271374062645</v>
      </c>
      <c r="AV33" s="44">
        <v>377.50000500000004</v>
      </c>
      <c r="AW33" s="44">
        <v>-8.4999949999999806</v>
      </c>
      <c r="AX33" s="44">
        <v>-1.6999989999999963</v>
      </c>
      <c r="AY33" s="125"/>
    </row>
    <row r="34" spans="1:51" x14ac:dyDescent="0.25">
      <c r="A34" s="112" t="s">
        <v>439</v>
      </c>
      <c r="B34" s="112" t="str">
        <f t="shared" si="27"/>
        <v>Sun Garden Pasta Salad</v>
      </c>
      <c r="D34" s="144">
        <f t="shared" si="28"/>
        <v>2775</v>
      </c>
      <c r="E34" s="145">
        <f t="shared" si="28"/>
        <v>525.30000400000006</v>
      </c>
      <c r="F34" s="145">
        <f t="shared" si="28"/>
        <v>26.866663000000003</v>
      </c>
      <c r="G34" s="145">
        <f t="shared" si="28"/>
        <v>125.516662</v>
      </c>
      <c r="H34" s="146">
        <f t="shared" si="29"/>
        <v>5.2826955622867269</v>
      </c>
      <c r="I34" s="147">
        <f t="shared" si="30"/>
        <v>6</v>
      </c>
      <c r="J34" s="148">
        <f t="shared" si="31"/>
        <v>0.67005238863317718</v>
      </c>
      <c r="K34" s="148">
        <f t="shared" si="31"/>
        <v>0.82236643475860793</v>
      </c>
      <c r="L34" s="149">
        <f t="shared" si="37"/>
        <v>6.1112130666177285</v>
      </c>
      <c r="M34" s="113">
        <f t="shared" si="32"/>
        <v>0.77514080916693173</v>
      </c>
      <c r="N34" s="113">
        <f t="shared" si="33"/>
        <v>0.10508842053375456</v>
      </c>
      <c r="O34" s="113">
        <f t="shared" si="38"/>
        <v>0.95134320015010965</v>
      </c>
      <c r="P34" s="113">
        <f t="shared" si="39"/>
        <v>0.12897676539150171</v>
      </c>
      <c r="Q34" s="150">
        <f t="shared" si="34"/>
        <v>6</v>
      </c>
      <c r="R34" s="113">
        <f t="shared" si="35"/>
        <v>0.68247215212224877</v>
      </c>
      <c r="S34" s="113">
        <f t="shared" si="36"/>
        <v>1.2419763489071589E-2</v>
      </c>
      <c r="T34" s="113">
        <f t="shared" si="40"/>
        <v>0.83760941694077284</v>
      </c>
      <c r="U34" s="113">
        <f t="shared" si="41"/>
        <v>1.524298218216491E-2</v>
      </c>
      <c r="W34" s="114"/>
      <c r="X34" s="114"/>
      <c r="Y34" s="113"/>
      <c r="Z34" s="115">
        <f t="shared" si="42"/>
        <v>3579.9947147439962</v>
      </c>
      <c r="AA34" s="115">
        <f t="shared" si="43"/>
        <v>4066.0999740000007</v>
      </c>
      <c r="AB34" s="115">
        <f t="shared" si="44"/>
        <v>454.08333333333331</v>
      </c>
      <c r="AC34" s="115">
        <f t="shared" si="45"/>
        <v>462.5</v>
      </c>
      <c r="AD34" s="115">
        <f t="shared" si="46"/>
        <v>525.30000400000006</v>
      </c>
      <c r="AE34" s="115">
        <f t="shared" si="47"/>
        <v>2916.9284014035534</v>
      </c>
      <c r="AF34" s="115">
        <f t="shared" si="48"/>
        <v>3313.0000020000007</v>
      </c>
      <c r="AG34" s="115">
        <f t="shared" si="49"/>
        <v>454.08333333333354</v>
      </c>
      <c r="AH34" s="115">
        <f t="shared" si="50"/>
        <v>462.49999999999994</v>
      </c>
      <c r="AI34" s="115">
        <f t="shared" si="51"/>
        <v>525.30000400000006</v>
      </c>
      <c r="AK34" s="151"/>
      <c r="AL34" s="42" t="s">
        <v>342</v>
      </c>
      <c r="AM34" s="44">
        <v>2775</v>
      </c>
      <c r="AN34" s="44">
        <v>525.30000400000006</v>
      </c>
      <c r="AO34" s="44">
        <v>26.866663000000003</v>
      </c>
      <c r="AP34" s="44">
        <v>125.516662</v>
      </c>
      <c r="AQ34" s="44">
        <v>5.282695562286726</v>
      </c>
      <c r="AR34" s="181">
        <v>6</v>
      </c>
      <c r="AS34" s="181">
        <v>67.005238863317715</v>
      </c>
      <c r="AT34" s="44">
        <v>82.236643475860788</v>
      </c>
      <c r="AU34" s="44">
        <v>-0.71730443771327368</v>
      </c>
      <c r="AV34" s="44">
        <v>3202.1000240000008</v>
      </c>
      <c r="AW34" s="44">
        <v>427.10002399999996</v>
      </c>
      <c r="AX34" s="44">
        <v>71.216670666666673</v>
      </c>
      <c r="AY34" s="125"/>
    </row>
    <row r="35" spans="1:51" x14ac:dyDescent="0.25">
      <c r="A35" s="112" t="s">
        <v>439</v>
      </c>
      <c r="B35" s="112" t="str">
        <f t="shared" si="27"/>
        <v>Sundried Tomato Kale Salad</v>
      </c>
      <c r="D35" s="144">
        <f t="shared" si="28"/>
        <v>143</v>
      </c>
      <c r="E35" s="145">
        <f t="shared" si="28"/>
        <v>19.45</v>
      </c>
      <c r="F35" s="145">
        <f t="shared" si="28"/>
        <v>0</v>
      </c>
      <c r="G35" s="145">
        <f t="shared" si="28"/>
        <v>0</v>
      </c>
      <c r="H35" s="146">
        <f t="shared" si="29"/>
        <v>7.3521850899742933</v>
      </c>
      <c r="I35" s="147">
        <f t="shared" si="30"/>
        <v>8</v>
      </c>
      <c r="J35" s="148">
        <f t="shared" si="31"/>
        <v>0.91902313624678666</v>
      </c>
      <c r="K35" s="148">
        <f t="shared" si="31"/>
        <v>0.91902313624678666</v>
      </c>
      <c r="L35" s="149">
        <f t="shared" si="37"/>
        <v>8</v>
      </c>
      <c r="M35" s="113">
        <f t="shared" si="32"/>
        <v>1</v>
      </c>
      <c r="N35" s="113">
        <f t="shared" si="33"/>
        <v>8.0976863753213335E-2</v>
      </c>
      <c r="O35" s="113">
        <f t="shared" si="38"/>
        <v>1</v>
      </c>
      <c r="P35" s="113">
        <f t="shared" si="39"/>
        <v>8.0976863753213335E-2</v>
      </c>
      <c r="Q35" s="150">
        <f t="shared" si="34"/>
        <v>8</v>
      </c>
      <c r="R35" s="113">
        <f t="shared" si="35"/>
        <v>0.91902313624678666</v>
      </c>
      <c r="S35" s="113">
        <f t="shared" si="36"/>
        <v>0</v>
      </c>
      <c r="T35" s="113">
        <f t="shared" si="40"/>
        <v>0.91902313624678666</v>
      </c>
      <c r="U35" s="113">
        <f t="shared" si="41"/>
        <v>0</v>
      </c>
      <c r="W35" s="114"/>
      <c r="X35" s="114"/>
      <c r="Y35" s="113"/>
      <c r="Z35" s="115">
        <f t="shared" si="42"/>
        <v>143</v>
      </c>
      <c r="AA35" s="115">
        <f t="shared" si="43"/>
        <v>155.6</v>
      </c>
      <c r="AB35" s="115">
        <f t="shared" si="44"/>
        <v>17.875</v>
      </c>
      <c r="AC35" s="115">
        <f t="shared" si="45"/>
        <v>17.875</v>
      </c>
      <c r="AD35" s="115">
        <f t="shared" si="46"/>
        <v>19.45</v>
      </c>
      <c r="AE35" s="115">
        <f t="shared" si="47"/>
        <v>143</v>
      </c>
      <c r="AF35" s="115">
        <f t="shared" si="48"/>
        <v>155.6</v>
      </c>
      <c r="AG35" s="115">
        <f t="shared" si="49"/>
        <v>17.875</v>
      </c>
      <c r="AH35" s="115">
        <f t="shared" si="50"/>
        <v>17.875</v>
      </c>
      <c r="AI35" s="115">
        <f t="shared" si="51"/>
        <v>19.45</v>
      </c>
      <c r="AK35" s="151"/>
      <c r="AL35" s="42" t="s">
        <v>343</v>
      </c>
      <c r="AM35" s="44">
        <v>143</v>
      </c>
      <c r="AN35" s="44">
        <v>19.45</v>
      </c>
      <c r="AO35" s="44">
        <v>0</v>
      </c>
      <c r="AP35" s="44">
        <v>0</v>
      </c>
      <c r="AQ35" s="44">
        <v>7.3521850899742933</v>
      </c>
      <c r="AR35" s="181">
        <v>8</v>
      </c>
      <c r="AS35" s="181">
        <v>91.902313624678669</v>
      </c>
      <c r="AT35" s="44">
        <v>91.902313624678669</v>
      </c>
      <c r="AU35" s="44">
        <v>-0.64781491002570646</v>
      </c>
      <c r="AV35" s="44">
        <v>155.6</v>
      </c>
      <c r="AW35" s="44">
        <v>12.6</v>
      </c>
      <c r="AX35" s="44">
        <v>1.575</v>
      </c>
      <c r="AY35" s="125"/>
    </row>
    <row r="36" spans="1:51" x14ac:dyDescent="0.25">
      <c r="A36" s="112" t="s">
        <v>439</v>
      </c>
      <c r="B36" s="112" t="str">
        <f t="shared" si="27"/>
        <v>Sweet Bowtie Pasta Salad</v>
      </c>
      <c r="D36" s="144">
        <f t="shared" si="28"/>
        <v>305</v>
      </c>
      <c r="E36" s="145">
        <f t="shared" si="28"/>
        <v>40.183335</v>
      </c>
      <c r="F36" s="145">
        <f t="shared" si="28"/>
        <v>0.79999900000000002</v>
      </c>
      <c r="G36" s="145">
        <f t="shared" si="28"/>
        <v>76.766666000000001</v>
      </c>
      <c r="H36" s="146">
        <f t="shared" si="29"/>
        <v>7.5902112156693811</v>
      </c>
      <c r="I36" s="147">
        <f t="shared" si="30"/>
        <v>8</v>
      </c>
      <c r="J36" s="148">
        <f t="shared" si="31"/>
        <v>0.32377919320594478</v>
      </c>
      <c r="K36" s="148">
        <f t="shared" si="31"/>
        <v>0.93025618657574294</v>
      </c>
      <c r="L36" s="149">
        <f t="shared" si="37"/>
        <v>8</v>
      </c>
      <c r="M36" s="113">
        <f t="shared" si="32"/>
        <v>0.34125974522292996</v>
      </c>
      <c r="N36" s="113">
        <f t="shared" si="33"/>
        <v>1.7480552016985174E-2</v>
      </c>
      <c r="O36" s="113">
        <f t="shared" si="38"/>
        <v>0.98047989458349094</v>
      </c>
      <c r="P36" s="113">
        <f t="shared" si="39"/>
        <v>5.0223708007748002E-2</v>
      </c>
      <c r="Q36" s="150">
        <f t="shared" si="34"/>
        <v>8</v>
      </c>
      <c r="R36" s="113">
        <f t="shared" si="35"/>
        <v>0.32377919320594478</v>
      </c>
      <c r="S36" s="113">
        <f t="shared" si="36"/>
        <v>0</v>
      </c>
      <c r="T36" s="113">
        <f t="shared" si="40"/>
        <v>0.93025618657574327</v>
      </c>
      <c r="U36" s="113">
        <f t="shared" si="41"/>
        <v>0</v>
      </c>
      <c r="W36" s="114"/>
      <c r="X36" s="114"/>
      <c r="Y36" s="113"/>
      <c r="Z36" s="115">
        <f t="shared" si="42"/>
        <v>893.74737064506962</v>
      </c>
      <c r="AA36" s="115">
        <f t="shared" si="43"/>
        <v>942</v>
      </c>
      <c r="AB36" s="115">
        <f t="shared" si="44"/>
        <v>38.125</v>
      </c>
      <c r="AC36" s="115">
        <f t="shared" si="45"/>
        <v>38.125</v>
      </c>
      <c r="AD36" s="115">
        <f t="shared" si="46"/>
        <v>40.183335</v>
      </c>
      <c r="AE36" s="115">
        <f t="shared" si="47"/>
        <v>311.07216138232428</v>
      </c>
      <c r="AF36" s="115">
        <f t="shared" si="48"/>
        <v>327.86667199999999</v>
      </c>
      <c r="AG36" s="115">
        <f t="shared" si="49"/>
        <v>38.124999999999986</v>
      </c>
      <c r="AH36" s="115">
        <f t="shared" si="50"/>
        <v>38.125</v>
      </c>
      <c r="AI36" s="115">
        <f t="shared" si="51"/>
        <v>40.183335</v>
      </c>
      <c r="AK36" s="151"/>
      <c r="AL36" s="42" t="s">
        <v>344</v>
      </c>
      <c r="AM36" s="44">
        <v>305</v>
      </c>
      <c r="AN36" s="44">
        <v>40.183335</v>
      </c>
      <c r="AO36" s="44">
        <v>0.79999900000000002</v>
      </c>
      <c r="AP36" s="44">
        <v>76.766666000000001</v>
      </c>
      <c r="AQ36" s="44">
        <v>7.5902112156693811</v>
      </c>
      <c r="AR36" s="181">
        <v>8</v>
      </c>
      <c r="AS36" s="181">
        <v>32.377919320594479</v>
      </c>
      <c r="AT36" s="44">
        <v>93.025618657574299</v>
      </c>
      <c r="AU36" s="44">
        <v>-0.40978878433061938</v>
      </c>
      <c r="AV36" s="44">
        <v>321.46668</v>
      </c>
      <c r="AW36" s="44">
        <v>16.466680000000014</v>
      </c>
      <c r="AX36" s="44">
        <v>2.0583350000000022</v>
      </c>
      <c r="AY36" s="125"/>
    </row>
    <row r="37" spans="1:51" x14ac:dyDescent="0.25">
      <c r="A37" s="112" t="s">
        <v>439</v>
      </c>
      <c r="B37" s="112">
        <f t="shared" si="27"/>
        <v>0</v>
      </c>
      <c r="D37" s="144">
        <f t="shared" si="28"/>
        <v>0</v>
      </c>
      <c r="E37" s="145">
        <f t="shared" si="28"/>
        <v>0</v>
      </c>
      <c r="F37" s="145">
        <f t="shared" si="28"/>
        <v>0</v>
      </c>
      <c r="G37" s="145">
        <f t="shared" si="28"/>
        <v>0</v>
      </c>
      <c r="H37" s="146">
        <f t="shared" si="29"/>
        <v>0</v>
      </c>
      <c r="I37" s="147">
        <f t="shared" si="30"/>
        <v>0</v>
      </c>
      <c r="J37" s="148">
        <f t="shared" si="31"/>
        <v>0</v>
      </c>
      <c r="K37" s="148">
        <f t="shared" si="31"/>
        <v>0</v>
      </c>
      <c r="L37" s="149">
        <f t="shared" si="37"/>
        <v>0</v>
      </c>
      <c r="M37" s="113">
        <f t="shared" si="32"/>
        <v>0</v>
      </c>
      <c r="N37" s="113">
        <f t="shared" si="33"/>
        <v>0</v>
      </c>
      <c r="O37" s="113">
        <f t="shared" si="38"/>
        <v>0</v>
      </c>
      <c r="P37" s="113">
        <f t="shared" si="39"/>
        <v>0</v>
      </c>
      <c r="Q37" s="150">
        <f t="shared" si="34"/>
        <v>0</v>
      </c>
      <c r="R37" s="113">
        <f t="shared" si="35"/>
        <v>0</v>
      </c>
      <c r="S37" s="113">
        <f t="shared" si="36"/>
        <v>0</v>
      </c>
      <c r="T37" s="113">
        <f t="shared" si="40"/>
        <v>0</v>
      </c>
      <c r="U37" s="113">
        <f t="shared" si="41"/>
        <v>0</v>
      </c>
      <c r="W37" s="114"/>
      <c r="X37" s="114"/>
      <c r="Y37" s="113"/>
      <c r="Z37" s="115">
        <f t="shared" si="42"/>
        <v>0</v>
      </c>
      <c r="AA37" s="115">
        <f t="shared" si="43"/>
        <v>0</v>
      </c>
      <c r="AB37" s="115">
        <f t="shared" si="44"/>
        <v>0</v>
      </c>
      <c r="AC37" s="115">
        <f t="shared" si="45"/>
        <v>0</v>
      </c>
      <c r="AD37" s="115">
        <f t="shared" si="46"/>
        <v>0</v>
      </c>
      <c r="AE37" s="115">
        <f t="shared" si="47"/>
        <v>0</v>
      </c>
      <c r="AF37" s="115">
        <f t="shared" si="48"/>
        <v>0</v>
      </c>
      <c r="AG37" s="115">
        <f t="shared" si="49"/>
        <v>0</v>
      </c>
      <c r="AH37" s="115">
        <f t="shared" si="50"/>
        <v>0</v>
      </c>
      <c r="AI37" s="115">
        <f t="shared" si="51"/>
        <v>0</v>
      </c>
      <c r="AK37" s="151"/>
      <c r="AL37" s="42"/>
      <c r="AM37" s="44"/>
      <c r="AN37" s="44"/>
      <c r="AO37" s="44"/>
      <c r="AP37" s="44"/>
      <c r="AQ37" s="44"/>
      <c r="AR37" s="181"/>
      <c r="AS37" s="181"/>
      <c r="AT37" s="44"/>
      <c r="AU37" s="44"/>
      <c r="AV37" s="44"/>
      <c r="AW37" s="44"/>
      <c r="AX37" s="44"/>
      <c r="AY37" s="125"/>
    </row>
    <row r="38" spans="1:51" x14ac:dyDescent="0.25">
      <c r="A38" s="112" t="s">
        <v>439</v>
      </c>
      <c r="B38" s="112">
        <f t="shared" si="27"/>
        <v>0</v>
      </c>
      <c r="D38" s="144">
        <f t="shared" si="28"/>
        <v>0</v>
      </c>
      <c r="E38" s="145">
        <f t="shared" si="28"/>
        <v>0</v>
      </c>
      <c r="F38" s="145">
        <f t="shared" si="28"/>
        <v>0</v>
      </c>
      <c r="G38" s="145">
        <f t="shared" si="28"/>
        <v>0</v>
      </c>
      <c r="H38" s="146">
        <f t="shared" si="29"/>
        <v>0</v>
      </c>
      <c r="I38" s="147">
        <f t="shared" si="30"/>
        <v>0</v>
      </c>
      <c r="J38" s="148">
        <f t="shared" si="31"/>
        <v>0</v>
      </c>
      <c r="K38" s="148">
        <f t="shared" si="31"/>
        <v>0</v>
      </c>
      <c r="L38" s="149">
        <f t="shared" si="37"/>
        <v>0</v>
      </c>
      <c r="M38" s="113">
        <f t="shared" si="32"/>
        <v>0</v>
      </c>
      <c r="N38" s="113">
        <f t="shared" si="33"/>
        <v>0</v>
      </c>
      <c r="O38" s="113">
        <f t="shared" si="38"/>
        <v>0</v>
      </c>
      <c r="P38" s="113">
        <f t="shared" si="39"/>
        <v>0</v>
      </c>
      <c r="Q38" s="150">
        <f t="shared" si="34"/>
        <v>0</v>
      </c>
      <c r="R38" s="113">
        <f t="shared" si="35"/>
        <v>0</v>
      </c>
      <c r="S38" s="113">
        <f t="shared" si="36"/>
        <v>0</v>
      </c>
      <c r="T38" s="113">
        <f t="shared" si="40"/>
        <v>0</v>
      </c>
      <c r="U38" s="113">
        <f t="shared" si="41"/>
        <v>0</v>
      </c>
      <c r="W38" s="114"/>
      <c r="X38" s="114"/>
      <c r="Y38" s="113"/>
      <c r="Z38" s="115">
        <f t="shared" si="42"/>
        <v>0</v>
      </c>
      <c r="AA38" s="115">
        <f t="shared" si="43"/>
        <v>0</v>
      </c>
      <c r="AB38" s="115">
        <f t="shared" si="44"/>
        <v>0</v>
      </c>
      <c r="AC38" s="115">
        <f t="shared" si="45"/>
        <v>0</v>
      </c>
      <c r="AD38" s="115">
        <f t="shared" si="46"/>
        <v>0</v>
      </c>
      <c r="AE38" s="115">
        <f t="shared" si="47"/>
        <v>0</v>
      </c>
      <c r="AF38" s="115">
        <f t="shared" si="48"/>
        <v>0</v>
      </c>
      <c r="AG38" s="115">
        <f t="shared" si="49"/>
        <v>0</v>
      </c>
      <c r="AH38" s="115">
        <f t="shared" si="50"/>
        <v>0</v>
      </c>
      <c r="AI38" s="115">
        <f t="shared" si="51"/>
        <v>0</v>
      </c>
      <c r="AK38" s="151"/>
      <c r="AL38" s="42"/>
      <c r="AM38" s="44"/>
      <c r="AN38" s="44"/>
      <c r="AO38" s="44"/>
      <c r="AP38" s="44"/>
      <c r="AQ38" s="44"/>
      <c r="AR38" s="181"/>
      <c r="AS38" s="181"/>
      <c r="AT38" s="44"/>
      <c r="AU38" s="44"/>
      <c r="AV38" s="44"/>
      <c r="AW38" s="44"/>
      <c r="AX38" s="44"/>
      <c r="AY38" s="125"/>
    </row>
    <row r="39" spans="1:51" x14ac:dyDescent="0.25">
      <c r="A39" s="112" t="s">
        <v>439</v>
      </c>
      <c r="B39" s="112">
        <f t="shared" si="27"/>
        <v>0</v>
      </c>
      <c r="D39" s="144">
        <f t="shared" si="28"/>
        <v>0</v>
      </c>
      <c r="E39" s="145">
        <f t="shared" si="28"/>
        <v>0</v>
      </c>
      <c r="F39" s="145">
        <f t="shared" si="28"/>
        <v>0</v>
      </c>
      <c r="G39" s="145">
        <f t="shared" si="28"/>
        <v>0</v>
      </c>
      <c r="H39" s="146">
        <f t="shared" si="29"/>
        <v>0</v>
      </c>
      <c r="I39" s="147">
        <f t="shared" si="30"/>
        <v>0</v>
      </c>
      <c r="J39" s="148">
        <f t="shared" si="31"/>
        <v>0</v>
      </c>
      <c r="K39" s="148">
        <f t="shared" si="31"/>
        <v>0</v>
      </c>
      <c r="L39" s="149">
        <f t="shared" si="37"/>
        <v>0</v>
      </c>
      <c r="M39" s="113">
        <f t="shared" si="32"/>
        <v>0</v>
      </c>
      <c r="N39" s="113">
        <f t="shared" si="33"/>
        <v>0</v>
      </c>
      <c r="O39" s="113">
        <f t="shared" si="38"/>
        <v>0</v>
      </c>
      <c r="P39" s="113">
        <f t="shared" si="39"/>
        <v>0</v>
      </c>
      <c r="Q39" s="150">
        <f t="shared" si="34"/>
        <v>0</v>
      </c>
      <c r="R39" s="113">
        <f t="shared" si="35"/>
        <v>0</v>
      </c>
      <c r="S39" s="113">
        <f t="shared" si="36"/>
        <v>0</v>
      </c>
      <c r="T39" s="113">
        <f t="shared" si="40"/>
        <v>0</v>
      </c>
      <c r="U39" s="113">
        <f t="shared" si="41"/>
        <v>0</v>
      </c>
      <c r="W39" s="114"/>
      <c r="X39" s="114"/>
      <c r="Y39" s="113"/>
      <c r="Z39" s="115">
        <f t="shared" si="42"/>
        <v>0</v>
      </c>
      <c r="AA39" s="115">
        <f t="shared" si="43"/>
        <v>0</v>
      </c>
      <c r="AB39" s="115">
        <f t="shared" si="44"/>
        <v>0</v>
      </c>
      <c r="AC39" s="115">
        <f t="shared" si="45"/>
        <v>0</v>
      </c>
      <c r="AD39" s="115">
        <f t="shared" si="46"/>
        <v>0</v>
      </c>
      <c r="AE39" s="115">
        <f t="shared" si="47"/>
        <v>0</v>
      </c>
      <c r="AF39" s="115">
        <f t="shared" si="48"/>
        <v>0</v>
      </c>
      <c r="AG39" s="115">
        <f t="shared" si="49"/>
        <v>0</v>
      </c>
      <c r="AH39" s="115">
        <f t="shared" si="50"/>
        <v>0</v>
      </c>
      <c r="AI39" s="115">
        <f t="shared" si="51"/>
        <v>0</v>
      </c>
      <c r="AK39" s="151"/>
      <c r="AL39" s="42"/>
      <c r="AM39" s="44"/>
      <c r="AN39" s="44"/>
      <c r="AO39" s="44"/>
      <c r="AP39" s="44"/>
      <c r="AQ39" s="44"/>
      <c r="AR39" s="181"/>
      <c r="AS39" s="181"/>
      <c r="AT39" s="44"/>
      <c r="AU39" s="44"/>
      <c r="AV39" s="44"/>
      <c r="AW39" s="44"/>
      <c r="AX39" s="44"/>
      <c r="AY39" s="125"/>
    </row>
    <row r="40" spans="1:51" x14ac:dyDescent="0.25">
      <c r="A40" s="112" t="s">
        <v>439</v>
      </c>
      <c r="B40" s="112">
        <f t="shared" si="27"/>
        <v>0</v>
      </c>
      <c r="D40" s="144">
        <f t="shared" si="28"/>
        <v>0</v>
      </c>
      <c r="E40" s="145">
        <f t="shared" si="28"/>
        <v>0</v>
      </c>
      <c r="F40" s="145">
        <f t="shared" si="28"/>
        <v>0</v>
      </c>
      <c r="G40" s="145">
        <f t="shared" si="28"/>
        <v>0</v>
      </c>
      <c r="H40" s="146">
        <f t="shared" si="29"/>
        <v>0</v>
      </c>
      <c r="I40" s="147">
        <f t="shared" si="30"/>
        <v>0</v>
      </c>
      <c r="J40" s="148">
        <f t="shared" si="31"/>
        <v>0</v>
      </c>
      <c r="K40" s="148">
        <f t="shared" si="31"/>
        <v>0</v>
      </c>
      <c r="L40" s="149">
        <f t="shared" si="37"/>
        <v>0</v>
      </c>
      <c r="M40" s="113">
        <f t="shared" si="32"/>
        <v>0</v>
      </c>
      <c r="N40" s="113">
        <f t="shared" si="33"/>
        <v>0</v>
      </c>
      <c r="O40" s="113">
        <f t="shared" si="38"/>
        <v>0</v>
      </c>
      <c r="P40" s="113">
        <f t="shared" si="39"/>
        <v>0</v>
      </c>
      <c r="Q40" s="150">
        <f t="shared" si="34"/>
        <v>0</v>
      </c>
      <c r="R40" s="113">
        <f t="shared" si="35"/>
        <v>0</v>
      </c>
      <c r="S40" s="113">
        <f t="shared" si="36"/>
        <v>0</v>
      </c>
      <c r="T40" s="113">
        <f t="shared" si="40"/>
        <v>0</v>
      </c>
      <c r="U40" s="113">
        <f t="shared" si="41"/>
        <v>0</v>
      </c>
      <c r="W40" s="114"/>
      <c r="X40" s="114"/>
      <c r="Y40" s="113"/>
      <c r="Z40" s="115">
        <f t="shared" si="42"/>
        <v>0</v>
      </c>
      <c r="AA40" s="115">
        <f t="shared" si="43"/>
        <v>0</v>
      </c>
      <c r="AB40" s="115">
        <f t="shared" si="44"/>
        <v>0</v>
      </c>
      <c r="AC40" s="115">
        <f t="shared" si="45"/>
        <v>0</v>
      </c>
      <c r="AD40" s="115">
        <f t="shared" si="46"/>
        <v>0</v>
      </c>
      <c r="AE40" s="115">
        <f t="shared" si="47"/>
        <v>0</v>
      </c>
      <c r="AF40" s="115">
        <f t="shared" si="48"/>
        <v>0</v>
      </c>
      <c r="AG40" s="115">
        <f t="shared" si="49"/>
        <v>0</v>
      </c>
      <c r="AH40" s="115">
        <f t="shared" si="50"/>
        <v>0</v>
      </c>
      <c r="AI40" s="115">
        <f t="shared" si="51"/>
        <v>0</v>
      </c>
      <c r="AK40" s="151"/>
      <c r="AL40" s="42"/>
      <c r="AM40" s="44"/>
      <c r="AN40" s="44"/>
      <c r="AO40" s="44"/>
      <c r="AP40" s="44"/>
      <c r="AQ40" s="44"/>
      <c r="AR40" s="181"/>
      <c r="AS40" s="181"/>
      <c r="AT40" s="44"/>
      <c r="AU40" s="44"/>
      <c r="AV40" s="44"/>
      <c r="AW40" s="44"/>
      <c r="AX40" s="44"/>
      <c r="AY40" s="125"/>
    </row>
    <row r="41" spans="1:51" x14ac:dyDescent="0.25">
      <c r="A41" s="112" t="s">
        <v>439</v>
      </c>
      <c r="B41" s="112">
        <f t="shared" si="27"/>
        <v>0</v>
      </c>
      <c r="D41" s="144">
        <f t="shared" si="28"/>
        <v>0</v>
      </c>
      <c r="E41" s="145">
        <f t="shared" si="28"/>
        <v>0</v>
      </c>
      <c r="F41" s="145">
        <f t="shared" si="28"/>
        <v>0</v>
      </c>
      <c r="G41" s="145">
        <f t="shared" si="28"/>
        <v>0</v>
      </c>
      <c r="H41" s="146">
        <f t="shared" si="29"/>
        <v>0</v>
      </c>
      <c r="I41" s="147">
        <f t="shared" si="30"/>
        <v>0</v>
      </c>
      <c r="J41" s="148">
        <f t="shared" si="31"/>
        <v>0</v>
      </c>
      <c r="K41" s="148">
        <f t="shared" si="31"/>
        <v>0</v>
      </c>
      <c r="L41" s="149">
        <f t="shared" si="37"/>
        <v>0</v>
      </c>
      <c r="M41" s="113">
        <f t="shared" si="32"/>
        <v>0</v>
      </c>
      <c r="N41" s="113">
        <f t="shared" si="33"/>
        <v>0</v>
      </c>
      <c r="O41" s="113">
        <f t="shared" si="38"/>
        <v>0</v>
      </c>
      <c r="P41" s="113">
        <f t="shared" si="39"/>
        <v>0</v>
      </c>
      <c r="Q41" s="150">
        <f t="shared" si="34"/>
        <v>0</v>
      </c>
      <c r="R41" s="113">
        <f t="shared" si="35"/>
        <v>0</v>
      </c>
      <c r="S41" s="113">
        <f t="shared" si="36"/>
        <v>0</v>
      </c>
      <c r="T41" s="113">
        <f t="shared" si="40"/>
        <v>0</v>
      </c>
      <c r="U41" s="113">
        <f t="shared" si="41"/>
        <v>0</v>
      </c>
      <c r="W41" s="114"/>
      <c r="X41" s="114"/>
      <c r="Y41" s="113"/>
      <c r="Z41" s="115">
        <f t="shared" si="42"/>
        <v>0</v>
      </c>
      <c r="AA41" s="115">
        <f t="shared" si="43"/>
        <v>0</v>
      </c>
      <c r="AB41" s="115">
        <f t="shared" si="44"/>
        <v>0</v>
      </c>
      <c r="AC41" s="115">
        <f t="shared" si="45"/>
        <v>0</v>
      </c>
      <c r="AD41" s="115">
        <f t="shared" si="46"/>
        <v>0</v>
      </c>
      <c r="AE41" s="115">
        <f t="shared" si="47"/>
        <v>0</v>
      </c>
      <c r="AF41" s="115">
        <f t="shared" si="48"/>
        <v>0</v>
      </c>
      <c r="AG41" s="115">
        <f t="shared" si="49"/>
        <v>0</v>
      </c>
      <c r="AH41" s="115">
        <f t="shared" si="50"/>
        <v>0</v>
      </c>
      <c r="AI41" s="115">
        <f t="shared" si="51"/>
        <v>0</v>
      </c>
      <c r="AK41" s="151"/>
      <c r="AL41" s="42"/>
      <c r="AM41" s="44"/>
      <c r="AN41" s="44"/>
      <c r="AO41" s="44"/>
      <c r="AP41" s="44"/>
      <c r="AQ41" s="44"/>
      <c r="AR41" s="181"/>
      <c r="AS41" s="181"/>
      <c r="AT41" s="44"/>
      <c r="AU41" s="44"/>
      <c r="AV41" s="44"/>
      <c r="AW41" s="44"/>
      <c r="AX41" s="44"/>
      <c r="AY41" s="125"/>
    </row>
    <row r="42" spans="1:51" x14ac:dyDescent="0.25">
      <c r="A42" s="112" t="s">
        <v>439</v>
      </c>
      <c r="B42" s="112">
        <f t="shared" si="27"/>
        <v>0</v>
      </c>
      <c r="D42" s="144">
        <f t="shared" ref="D42:G47" si="62">AM42</f>
        <v>0</v>
      </c>
      <c r="E42" s="145">
        <f t="shared" si="62"/>
        <v>0</v>
      </c>
      <c r="F42" s="145">
        <f t="shared" si="62"/>
        <v>0</v>
      </c>
      <c r="G42" s="145">
        <f t="shared" si="62"/>
        <v>0</v>
      </c>
      <c r="H42" s="146">
        <f t="shared" si="29"/>
        <v>0</v>
      </c>
      <c r="I42" s="147">
        <f t="shared" si="30"/>
        <v>0</v>
      </c>
      <c r="J42" s="148">
        <f t="shared" si="31"/>
        <v>0</v>
      </c>
      <c r="K42" s="148">
        <f t="shared" si="31"/>
        <v>0</v>
      </c>
      <c r="L42" s="149">
        <f t="shared" si="37"/>
        <v>0</v>
      </c>
      <c r="M42" s="113">
        <f t="shared" si="32"/>
        <v>0</v>
      </c>
      <c r="N42" s="113">
        <f t="shared" si="33"/>
        <v>0</v>
      </c>
      <c r="O42" s="113">
        <f t="shared" si="38"/>
        <v>0</v>
      </c>
      <c r="P42" s="113">
        <f t="shared" si="39"/>
        <v>0</v>
      </c>
      <c r="Q42" s="150">
        <f t="shared" si="34"/>
        <v>0</v>
      </c>
      <c r="R42" s="113">
        <f t="shared" si="35"/>
        <v>0</v>
      </c>
      <c r="S42" s="113">
        <f t="shared" si="36"/>
        <v>0</v>
      </c>
      <c r="T42" s="113">
        <f t="shared" si="40"/>
        <v>0</v>
      </c>
      <c r="U42" s="113">
        <f t="shared" si="41"/>
        <v>0</v>
      </c>
      <c r="W42" s="114"/>
      <c r="X42" s="114"/>
      <c r="Y42" s="113"/>
      <c r="Z42" s="115">
        <f t="shared" si="42"/>
        <v>0</v>
      </c>
      <c r="AA42" s="115">
        <f t="shared" si="43"/>
        <v>0</v>
      </c>
      <c r="AB42" s="115">
        <f t="shared" si="44"/>
        <v>0</v>
      </c>
      <c r="AC42" s="115">
        <f t="shared" si="45"/>
        <v>0</v>
      </c>
      <c r="AD42" s="115">
        <f t="shared" si="46"/>
        <v>0</v>
      </c>
      <c r="AE42" s="115">
        <f t="shared" si="47"/>
        <v>0</v>
      </c>
      <c r="AF42" s="115">
        <f t="shared" si="48"/>
        <v>0</v>
      </c>
      <c r="AG42" s="115">
        <f t="shared" si="49"/>
        <v>0</v>
      </c>
      <c r="AH42" s="115">
        <f t="shared" si="50"/>
        <v>0</v>
      </c>
      <c r="AI42" s="115">
        <f t="shared" si="51"/>
        <v>0</v>
      </c>
      <c r="AK42" s="151"/>
      <c r="AL42" s="42"/>
      <c r="AM42" s="44"/>
      <c r="AN42" s="44"/>
      <c r="AO42" s="44"/>
      <c r="AP42" s="44"/>
      <c r="AQ42" s="44"/>
      <c r="AR42" s="181"/>
      <c r="AS42" s="181"/>
      <c r="AT42" s="44"/>
      <c r="AU42" s="44"/>
      <c r="AV42" s="44"/>
      <c r="AW42" s="44"/>
      <c r="AX42" s="44"/>
      <c r="AY42" s="125"/>
    </row>
    <row r="43" spans="1:51" x14ac:dyDescent="0.25">
      <c r="A43" s="112" t="s">
        <v>439</v>
      </c>
      <c r="B43" s="112">
        <f t="shared" si="27"/>
        <v>0</v>
      </c>
      <c r="D43" s="144">
        <f t="shared" si="62"/>
        <v>0</v>
      </c>
      <c r="E43" s="145">
        <f t="shared" si="62"/>
        <v>0</v>
      </c>
      <c r="F43" s="145">
        <f t="shared" si="62"/>
        <v>0</v>
      </c>
      <c r="G43" s="145">
        <f t="shared" si="62"/>
        <v>0</v>
      </c>
      <c r="H43" s="146">
        <f t="shared" si="29"/>
        <v>0</v>
      </c>
      <c r="I43" s="147">
        <f t="shared" si="30"/>
        <v>0</v>
      </c>
      <c r="J43" s="148">
        <f t="shared" si="31"/>
        <v>0</v>
      </c>
      <c r="K43" s="148">
        <f t="shared" si="31"/>
        <v>0</v>
      </c>
      <c r="L43" s="149">
        <f t="shared" si="37"/>
        <v>0</v>
      </c>
      <c r="M43" s="113">
        <f t="shared" si="32"/>
        <v>0</v>
      </c>
      <c r="N43" s="113">
        <f t="shared" si="33"/>
        <v>0</v>
      </c>
      <c r="O43" s="113">
        <f t="shared" si="38"/>
        <v>0</v>
      </c>
      <c r="P43" s="113">
        <f t="shared" si="39"/>
        <v>0</v>
      </c>
      <c r="Q43" s="150">
        <f t="shared" si="34"/>
        <v>0</v>
      </c>
      <c r="R43" s="113">
        <f t="shared" si="35"/>
        <v>0</v>
      </c>
      <c r="S43" s="113">
        <f t="shared" si="36"/>
        <v>0</v>
      </c>
      <c r="T43" s="113">
        <f t="shared" si="40"/>
        <v>0</v>
      </c>
      <c r="U43" s="113">
        <f t="shared" si="41"/>
        <v>0</v>
      </c>
      <c r="W43" s="114"/>
      <c r="X43" s="114"/>
      <c r="Y43" s="113"/>
      <c r="Z43" s="115">
        <f t="shared" si="42"/>
        <v>0</v>
      </c>
      <c r="AA43" s="115">
        <f t="shared" si="43"/>
        <v>0</v>
      </c>
      <c r="AB43" s="115">
        <f t="shared" si="44"/>
        <v>0</v>
      </c>
      <c r="AC43" s="115">
        <f t="shared" si="45"/>
        <v>0</v>
      </c>
      <c r="AD43" s="115">
        <f t="shared" si="46"/>
        <v>0</v>
      </c>
      <c r="AE43" s="115">
        <f t="shared" si="47"/>
        <v>0</v>
      </c>
      <c r="AF43" s="115">
        <f t="shared" si="48"/>
        <v>0</v>
      </c>
      <c r="AG43" s="115">
        <f t="shared" si="49"/>
        <v>0</v>
      </c>
      <c r="AH43" s="115">
        <f t="shared" si="50"/>
        <v>0</v>
      </c>
      <c r="AI43" s="115">
        <f t="shared" si="51"/>
        <v>0</v>
      </c>
      <c r="AK43" s="151"/>
      <c r="AL43" s="42"/>
      <c r="AM43" s="44"/>
      <c r="AN43" s="44"/>
      <c r="AO43" s="44"/>
      <c r="AP43" s="44"/>
      <c r="AQ43" s="44"/>
      <c r="AR43" s="181"/>
      <c r="AS43" s="181"/>
      <c r="AT43" s="44"/>
      <c r="AU43" s="44"/>
      <c r="AV43" s="44"/>
      <c r="AW43" s="44"/>
      <c r="AX43" s="44"/>
      <c r="AY43" s="125"/>
    </row>
    <row r="44" spans="1:51" x14ac:dyDescent="0.25">
      <c r="A44" s="112" t="s">
        <v>439</v>
      </c>
      <c r="B44" s="112">
        <f t="shared" si="27"/>
        <v>0</v>
      </c>
      <c r="D44" s="144">
        <f t="shared" si="62"/>
        <v>0</v>
      </c>
      <c r="E44" s="145">
        <f t="shared" si="62"/>
        <v>0</v>
      </c>
      <c r="F44" s="145">
        <f t="shared" si="62"/>
        <v>0</v>
      </c>
      <c r="G44" s="145">
        <f t="shared" si="62"/>
        <v>0</v>
      </c>
      <c r="H44" s="146">
        <f t="shared" si="29"/>
        <v>0</v>
      </c>
      <c r="I44" s="147">
        <f t="shared" si="30"/>
        <v>0</v>
      </c>
      <c r="J44" s="148">
        <f t="shared" si="31"/>
        <v>0</v>
      </c>
      <c r="K44" s="148">
        <f t="shared" si="31"/>
        <v>0</v>
      </c>
      <c r="L44" s="149">
        <f t="shared" si="37"/>
        <v>0</v>
      </c>
      <c r="M44" s="113">
        <f t="shared" si="32"/>
        <v>0</v>
      </c>
      <c r="N44" s="113">
        <f t="shared" si="33"/>
        <v>0</v>
      </c>
      <c r="O44" s="113">
        <f t="shared" si="38"/>
        <v>0</v>
      </c>
      <c r="P44" s="113">
        <f t="shared" si="39"/>
        <v>0</v>
      </c>
      <c r="Q44" s="150">
        <f t="shared" si="34"/>
        <v>0</v>
      </c>
      <c r="R44" s="113">
        <f t="shared" si="35"/>
        <v>0</v>
      </c>
      <c r="S44" s="113">
        <f t="shared" si="36"/>
        <v>0</v>
      </c>
      <c r="T44" s="113">
        <f t="shared" si="40"/>
        <v>0</v>
      </c>
      <c r="U44" s="113">
        <f t="shared" si="41"/>
        <v>0</v>
      </c>
      <c r="W44" s="114"/>
      <c r="X44" s="114"/>
      <c r="Y44" s="113"/>
      <c r="Z44" s="115">
        <f t="shared" si="42"/>
        <v>0</v>
      </c>
      <c r="AA44" s="115">
        <f t="shared" si="43"/>
        <v>0</v>
      </c>
      <c r="AB44" s="115">
        <f t="shared" si="44"/>
        <v>0</v>
      </c>
      <c r="AC44" s="115">
        <f t="shared" si="45"/>
        <v>0</v>
      </c>
      <c r="AD44" s="115">
        <f t="shared" si="46"/>
        <v>0</v>
      </c>
      <c r="AE44" s="115">
        <f t="shared" si="47"/>
        <v>0</v>
      </c>
      <c r="AF44" s="115">
        <f t="shared" si="48"/>
        <v>0</v>
      </c>
      <c r="AG44" s="115">
        <f t="shared" si="49"/>
        <v>0</v>
      </c>
      <c r="AH44" s="115">
        <f t="shared" si="50"/>
        <v>0</v>
      </c>
      <c r="AI44" s="115">
        <f t="shared" si="51"/>
        <v>0</v>
      </c>
      <c r="AK44" s="151"/>
      <c r="AL44" s="42"/>
      <c r="AM44" s="44"/>
      <c r="AN44" s="44"/>
      <c r="AO44" s="44"/>
      <c r="AP44" s="44"/>
      <c r="AQ44" s="44"/>
      <c r="AR44" s="181"/>
      <c r="AS44" s="181"/>
      <c r="AT44" s="44"/>
      <c r="AU44" s="44"/>
      <c r="AV44" s="44"/>
      <c r="AW44" s="44"/>
      <c r="AX44" s="44"/>
      <c r="AY44" s="125"/>
    </row>
    <row r="45" spans="1:51" x14ac:dyDescent="0.25">
      <c r="A45" s="112" t="s">
        <v>439</v>
      </c>
      <c r="B45" s="112">
        <f t="shared" si="27"/>
        <v>0</v>
      </c>
      <c r="D45" s="144">
        <f t="shared" si="62"/>
        <v>0</v>
      </c>
      <c r="E45" s="145">
        <f t="shared" si="62"/>
        <v>0</v>
      </c>
      <c r="F45" s="145">
        <f t="shared" si="62"/>
        <v>0</v>
      </c>
      <c r="G45" s="145">
        <f t="shared" si="62"/>
        <v>0</v>
      </c>
      <c r="H45" s="146">
        <f t="shared" si="29"/>
        <v>0</v>
      </c>
      <c r="I45" s="147">
        <f t="shared" si="30"/>
        <v>0</v>
      </c>
      <c r="J45" s="148">
        <f t="shared" si="31"/>
        <v>0</v>
      </c>
      <c r="K45" s="148">
        <f t="shared" si="31"/>
        <v>0</v>
      </c>
      <c r="L45" s="149">
        <f t="shared" si="37"/>
        <v>0</v>
      </c>
      <c r="M45" s="113">
        <f t="shared" si="32"/>
        <v>0</v>
      </c>
      <c r="N45" s="113">
        <f t="shared" si="33"/>
        <v>0</v>
      </c>
      <c r="O45" s="113">
        <f t="shared" si="38"/>
        <v>0</v>
      </c>
      <c r="P45" s="113">
        <f t="shared" si="39"/>
        <v>0</v>
      </c>
      <c r="Q45" s="150">
        <f t="shared" si="34"/>
        <v>0</v>
      </c>
      <c r="R45" s="113">
        <f t="shared" si="35"/>
        <v>0</v>
      </c>
      <c r="S45" s="113">
        <f t="shared" si="36"/>
        <v>0</v>
      </c>
      <c r="T45" s="113">
        <f t="shared" si="40"/>
        <v>0</v>
      </c>
      <c r="U45" s="113">
        <f t="shared" si="41"/>
        <v>0</v>
      </c>
      <c r="W45" s="114"/>
      <c r="X45" s="114"/>
      <c r="Y45" s="113"/>
      <c r="Z45" s="115">
        <f t="shared" si="42"/>
        <v>0</v>
      </c>
      <c r="AA45" s="115">
        <f t="shared" si="43"/>
        <v>0</v>
      </c>
      <c r="AB45" s="115">
        <f t="shared" si="44"/>
        <v>0</v>
      </c>
      <c r="AC45" s="115">
        <f t="shared" si="45"/>
        <v>0</v>
      </c>
      <c r="AD45" s="115">
        <f t="shared" si="46"/>
        <v>0</v>
      </c>
      <c r="AE45" s="115">
        <f t="shared" si="47"/>
        <v>0</v>
      </c>
      <c r="AF45" s="115">
        <f t="shared" si="48"/>
        <v>0</v>
      </c>
      <c r="AG45" s="115">
        <f t="shared" si="49"/>
        <v>0</v>
      </c>
      <c r="AH45" s="115">
        <f t="shared" si="50"/>
        <v>0</v>
      </c>
      <c r="AI45" s="115">
        <f t="shared" si="51"/>
        <v>0</v>
      </c>
      <c r="AK45" s="151"/>
      <c r="AL45" s="42"/>
      <c r="AM45" s="44"/>
      <c r="AN45" s="44"/>
      <c r="AO45" s="44"/>
      <c r="AP45" s="44"/>
      <c r="AQ45" s="44"/>
      <c r="AR45" s="181"/>
      <c r="AS45" s="181"/>
      <c r="AT45" s="44"/>
      <c r="AU45" s="44"/>
      <c r="AV45" s="44"/>
      <c r="AW45" s="44"/>
      <c r="AX45" s="44"/>
      <c r="AY45" s="125"/>
    </row>
    <row r="46" spans="1:51" x14ac:dyDescent="0.25">
      <c r="B46" s="112">
        <f t="shared" si="27"/>
        <v>0</v>
      </c>
      <c r="D46" s="144">
        <f t="shared" si="62"/>
        <v>0</v>
      </c>
      <c r="E46" s="145">
        <f t="shared" si="62"/>
        <v>0</v>
      </c>
      <c r="F46" s="145">
        <f t="shared" si="62"/>
        <v>0</v>
      </c>
      <c r="G46" s="145">
        <f t="shared" si="62"/>
        <v>0</v>
      </c>
      <c r="H46" s="146">
        <f t="shared" si="29"/>
        <v>0</v>
      </c>
      <c r="I46" s="147">
        <f t="shared" si="30"/>
        <v>0</v>
      </c>
      <c r="J46" s="148">
        <f t="shared" si="31"/>
        <v>0</v>
      </c>
      <c r="K46" s="148">
        <f t="shared" si="31"/>
        <v>0</v>
      </c>
      <c r="L46" s="149">
        <f t="shared" si="37"/>
        <v>0</v>
      </c>
      <c r="M46" s="113">
        <f t="shared" si="32"/>
        <v>0</v>
      </c>
      <c r="N46" s="113">
        <f t="shared" si="33"/>
        <v>0</v>
      </c>
      <c r="O46" s="113">
        <f t="shared" si="38"/>
        <v>0</v>
      </c>
      <c r="P46" s="113">
        <f t="shared" si="39"/>
        <v>0</v>
      </c>
      <c r="Q46" s="150">
        <f t="shared" si="34"/>
        <v>0</v>
      </c>
      <c r="R46" s="113">
        <f t="shared" si="35"/>
        <v>0</v>
      </c>
      <c r="S46" s="113">
        <f t="shared" si="36"/>
        <v>0</v>
      </c>
      <c r="T46" s="113">
        <f t="shared" si="40"/>
        <v>0</v>
      </c>
      <c r="U46" s="113">
        <f t="shared" si="41"/>
        <v>0</v>
      </c>
      <c r="W46" s="114"/>
      <c r="X46" s="114"/>
      <c r="Y46" s="113"/>
      <c r="Z46" s="115">
        <f t="shared" si="42"/>
        <v>0</v>
      </c>
      <c r="AA46" s="115">
        <f t="shared" si="43"/>
        <v>0</v>
      </c>
      <c r="AB46" s="115">
        <f t="shared" si="44"/>
        <v>0</v>
      </c>
      <c r="AC46" s="115">
        <f t="shared" si="45"/>
        <v>0</v>
      </c>
      <c r="AD46" s="115">
        <f t="shared" si="46"/>
        <v>0</v>
      </c>
      <c r="AE46" s="115">
        <f t="shared" si="47"/>
        <v>0</v>
      </c>
      <c r="AF46" s="115">
        <f t="shared" si="48"/>
        <v>0</v>
      </c>
      <c r="AG46" s="115">
        <f t="shared" si="49"/>
        <v>0</v>
      </c>
      <c r="AH46" s="115">
        <f t="shared" si="50"/>
        <v>0</v>
      </c>
      <c r="AI46" s="115">
        <f t="shared" si="51"/>
        <v>0</v>
      </c>
      <c r="AK46" s="151"/>
      <c r="AL46" s="143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25"/>
    </row>
    <row r="47" spans="1:51" x14ac:dyDescent="0.25">
      <c r="B47" s="112">
        <f t="shared" si="27"/>
        <v>0</v>
      </c>
      <c r="D47" s="144">
        <f t="shared" si="62"/>
        <v>0</v>
      </c>
      <c r="E47" s="145">
        <f t="shared" si="62"/>
        <v>0</v>
      </c>
      <c r="F47" s="145">
        <f t="shared" si="62"/>
        <v>0</v>
      </c>
      <c r="G47" s="145">
        <f t="shared" si="62"/>
        <v>0</v>
      </c>
      <c r="H47" s="146">
        <f t="shared" si="29"/>
        <v>0</v>
      </c>
      <c r="I47" s="147">
        <f t="shared" si="30"/>
        <v>0</v>
      </c>
      <c r="J47" s="148">
        <f t="shared" si="31"/>
        <v>0</v>
      </c>
      <c r="K47" s="148">
        <f t="shared" si="31"/>
        <v>0</v>
      </c>
      <c r="L47" s="149">
        <f t="shared" si="37"/>
        <v>0</v>
      </c>
      <c r="M47" s="113">
        <f t="shared" si="32"/>
        <v>0</v>
      </c>
      <c r="N47" s="113">
        <f t="shared" si="33"/>
        <v>0</v>
      </c>
      <c r="O47" s="113">
        <f t="shared" si="38"/>
        <v>0</v>
      </c>
      <c r="P47" s="113">
        <f t="shared" si="39"/>
        <v>0</v>
      </c>
      <c r="Q47" s="150">
        <f t="shared" si="34"/>
        <v>0</v>
      </c>
      <c r="R47" s="113">
        <f t="shared" si="35"/>
        <v>0</v>
      </c>
      <c r="S47" s="113">
        <f t="shared" si="36"/>
        <v>0</v>
      </c>
      <c r="T47" s="113">
        <f t="shared" si="40"/>
        <v>0</v>
      </c>
      <c r="U47" s="113">
        <f t="shared" si="41"/>
        <v>0</v>
      </c>
      <c r="W47" s="114"/>
      <c r="X47" s="114"/>
      <c r="Y47" s="113"/>
      <c r="Z47" s="115">
        <f t="shared" si="42"/>
        <v>0</v>
      </c>
      <c r="AA47" s="115">
        <f t="shared" si="43"/>
        <v>0</v>
      </c>
      <c r="AB47" s="115">
        <f t="shared" si="44"/>
        <v>0</v>
      </c>
      <c r="AC47" s="115">
        <f t="shared" si="45"/>
        <v>0</v>
      </c>
      <c r="AD47" s="115">
        <f t="shared" si="46"/>
        <v>0</v>
      </c>
      <c r="AE47" s="115">
        <f t="shared" si="47"/>
        <v>0</v>
      </c>
      <c r="AF47" s="115">
        <f t="shared" si="48"/>
        <v>0</v>
      </c>
      <c r="AG47" s="115">
        <f t="shared" si="49"/>
        <v>0</v>
      </c>
      <c r="AH47" s="115">
        <f t="shared" si="50"/>
        <v>0</v>
      </c>
      <c r="AI47" s="115">
        <f t="shared" si="51"/>
        <v>0</v>
      </c>
      <c r="AK47" s="151"/>
      <c r="AL47" s="143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25"/>
    </row>
    <row r="48" spans="1:51" x14ac:dyDescent="0.25">
      <c r="B48" s="153" t="str">
        <f>CONCATENATE(A14," Subtotal")</f>
        <v>Deli Multivac 1 Subtotal</v>
      </c>
      <c r="C48" s="154"/>
      <c r="D48" s="155">
        <f>SUM(D15:D47)</f>
        <v>46185</v>
      </c>
      <c r="E48" s="155">
        <f>SUM(E15:E47)</f>
        <v>9090.5500690000008</v>
      </c>
      <c r="F48" s="155">
        <f>SUM(F15:F47)</f>
        <v>840.03327899999999</v>
      </c>
      <c r="G48" s="155">
        <f>SUM(G15:G47)</f>
        <v>2883.1666260000002</v>
      </c>
      <c r="H48" s="156">
        <f t="shared" ref="H48" si="63">D48/E48</f>
        <v>5.0805506431890262</v>
      </c>
      <c r="I48" s="157"/>
      <c r="J48" s="158">
        <f>AB48/(SUM($E48:$G48))</f>
        <v>0.64251533117051673</v>
      </c>
      <c r="K48" s="158">
        <f>AG48/(SUM($E48:$F48))</f>
        <v>0.82905812474137541</v>
      </c>
      <c r="L48" s="159">
        <f>D48/(J48*(E48+F48+G48))</f>
        <v>5.6097202933661947</v>
      </c>
      <c r="M48" s="160">
        <f>AD48/(SUM($E48:$G48))</f>
        <v>0.70886613367909634</v>
      </c>
      <c r="N48" s="161">
        <f>M48-J48</f>
        <v>6.6350802508579609E-2</v>
      </c>
      <c r="O48" s="160">
        <f>AI48/(SUM($E48:$F48))</f>
        <v>0.914672691794017</v>
      </c>
      <c r="P48" s="161">
        <f>O48-K48</f>
        <v>8.5614567052641588E-2</v>
      </c>
      <c r="Q48" s="159">
        <f>D48/(R48*(E48+F48+G48))</f>
        <v>5.5830135206582909</v>
      </c>
      <c r="R48" s="162">
        <f>AC48/(SUM($E48:$G48))</f>
        <v>0.64558885245922948</v>
      </c>
      <c r="S48" s="161">
        <f>R48-J48</f>
        <v>3.0735212887127439E-3</v>
      </c>
      <c r="T48" s="162">
        <f>AH48/(SUM($E48:$F48))</f>
        <v>0.83302398776806874</v>
      </c>
      <c r="U48" s="161">
        <f>T48-K48</f>
        <v>3.9658630266933281E-3</v>
      </c>
      <c r="V48" s="153"/>
      <c r="W48" s="153"/>
      <c r="X48" s="153"/>
      <c r="Y48" s="113"/>
      <c r="Z48" s="163">
        <f t="shared" ref="Z48:AI48" si="64">SUM(Z15:Z47)</f>
        <v>58618.717199356295</v>
      </c>
      <c r="AA48" s="163">
        <f t="shared" si="64"/>
        <v>91275.716519000009</v>
      </c>
      <c r="AB48" s="163">
        <f t="shared" si="64"/>
        <v>8233.0308080808099</v>
      </c>
      <c r="AC48" s="163">
        <f t="shared" si="64"/>
        <v>8272.4141414141413</v>
      </c>
      <c r="AD48" s="163">
        <f t="shared" si="64"/>
        <v>9083.2334020000017</v>
      </c>
      <c r="AE48" s="163">
        <f t="shared" si="64"/>
        <v>50391.993968491421</v>
      </c>
      <c r="AF48" s="163">
        <f t="shared" si="64"/>
        <v>56133.150088999995</v>
      </c>
      <c r="AG48" s="163">
        <f t="shared" si="64"/>
        <v>8233.0308080808099</v>
      </c>
      <c r="AH48" s="163">
        <f t="shared" si="64"/>
        <v>8272.4141414141395</v>
      </c>
      <c r="AI48" s="163">
        <f t="shared" si="64"/>
        <v>9083.2334020000017</v>
      </c>
      <c r="AK48" s="164"/>
      <c r="AL48" s="182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25"/>
    </row>
    <row r="49" spans="1:51" x14ac:dyDescent="0.25">
      <c r="B49" s="112"/>
      <c r="C49" s="153"/>
      <c r="D49" s="155"/>
      <c r="E49" s="155"/>
      <c r="F49" s="155"/>
      <c r="G49" s="155"/>
      <c r="H49" s="153"/>
      <c r="I49" s="153"/>
      <c r="J49" s="158"/>
      <c r="K49" s="158"/>
      <c r="L49" s="159"/>
      <c r="M49" s="161"/>
      <c r="N49" s="161"/>
      <c r="O49" s="161"/>
      <c r="P49" s="161"/>
      <c r="Q49" s="159"/>
      <c r="R49" s="161"/>
      <c r="S49" s="161"/>
      <c r="T49" s="161"/>
      <c r="U49" s="161"/>
      <c r="V49" s="168"/>
      <c r="W49" s="168"/>
      <c r="X49" s="168"/>
      <c r="Y49" s="169"/>
      <c r="AK49" s="151"/>
      <c r="AY49" s="125"/>
    </row>
    <row r="50" spans="1:51" x14ac:dyDescent="0.25">
      <c r="B50" s="112"/>
      <c r="C50" s="153"/>
      <c r="D50" s="155"/>
      <c r="E50" s="155"/>
      <c r="F50" s="155"/>
      <c r="G50" s="155"/>
      <c r="H50" s="153"/>
      <c r="I50" s="153"/>
      <c r="J50" s="158"/>
      <c r="K50" s="158"/>
      <c r="L50" s="159"/>
      <c r="M50" s="161"/>
      <c r="N50" s="161"/>
      <c r="O50" s="161"/>
      <c r="P50" s="161"/>
      <c r="Q50" s="159"/>
      <c r="R50" s="161"/>
      <c r="S50" s="161"/>
      <c r="T50" s="161"/>
      <c r="U50" s="161"/>
      <c r="V50" s="168"/>
      <c r="W50" s="168"/>
      <c r="X50" s="168"/>
      <c r="Y50" s="169"/>
      <c r="AK50" s="151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</row>
    <row r="51" spans="1:51" x14ac:dyDescent="0.25">
      <c r="A51" s="136" t="str">
        <f>AL51</f>
        <v>Deli Multivac 2</v>
      </c>
      <c r="B51" s="112"/>
      <c r="C51" s="153"/>
      <c r="D51" s="155"/>
      <c r="E51" s="155"/>
      <c r="F51" s="155"/>
      <c r="G51" s="155"/>
      <c r="H51" s="153"/>
      <c r="I51" s="153"/>
      <c r="J51" s="158"/>
      <c r="K51" s="158"/>
      <c r="L51" s="159"/>
      <c r="M51" s="161"/>
      <c r="N51" s="161"/>
      <c r="O51" s="161"/>
      <c r="P51" s="161"/>
      <c r="Q51" s="159"/>
      <c r="R51" s="161"/>
      <c r="S51" s="161"/>
      <c r="T51" s="161"/>
      <c r="U51" s="161"/>
      <c r="V51" s="168"/>
      <c r="W51" s="168"/>
      <c r="X51" s="168"/>
      <c r="Y51" s="169"/>
      <c r="AK51" s="167"/>
      <c r="AL51" s="42" t="s">
        <v>454</v>
      </c>
      <c r="AM51" s="42"/>
      <c r="AN51" s="42"/>
      <c r="AO51" s="42"/>
      <c r="AP51" s="42"/>
      <c r="AQ51" s="42"/>
      <c r="AR51" s="184"/>
      <c r="AS51" s="184"/>
      <c r="AT51" s="42"/>
      <c r="AU51" s="42"/>
      <c r="AV51" s="42"/>
      <c r="AW51" s="42"/>
      <c r="AX51" s="42"/>
      <c r="AY51" s="125"/>
    </row>
    <row r="52" spans="1:51" x14ac:dyDescent="0.25">
      <c r="A52" s="112" t="s">
        <v>439</v>
      </c>
      <c r="B52" s="112" t="str">
        <f t="shared" ref="B52:B83" si="65">AL52</f>
        <v>Albacore Tuna Salad</v>
      </c>
      <c r="D52" s="144">
        <f t="shared" ref="D52:G83" si="66">AM52</f>
        <v>3844</v>
      </c>
      <c r="E52" s="145">
        <f t="shared" si="66"/>
        <v>684.93333899999993</v>
      </c>
      <c r="F52" s="145">
        <f t="shared" si="66"/>
        <v>15.716663</v>
      </c>
      <c r="G52" s="145">
        <f t="shared" si="66"/>
        <v>299.29999799999996</v>
      </c>
      <c r="H52" s="146">
        <f t="shared" ref="H52:H83" si="67">IF(ISERROR(D52/E52),0,D52/E52)</f>
        <v>5.6122249876348924</v>
      </c>
      <c r="I52" s="147">
        <f t="shared" ref="I52:I83" si="68">AR52</f>
        <v>6</v>
      </c>
      <c r="J52" s="148">
        <f t="shared" ref="J52:K83" si="69">AS52/100</f>
        <v>0.61511408903778508</v>
      </c>
      <c r="K52" s="148">
        <f t="shared" si="69"/>
        <v>0.87787530375734346</v>
      </c>
      <c r="L52" s="149">
        <f t="shared" ref="L52:L83" si="70">IF(ISERROR(D52/(J52*(E52+F52+G52))),0,D52/(J52*(E52+F52+G52)))</f>
        <v>6.2495596802601296</v>
      </c>
      <c r="M52" s="113">
        <f t="shared" ref="M52:M83" si="71">IF(ISERROR(D52/Z52),0,D52/Z52)</f>
        <v>0.68496758737936891</v>
      </c>
      <c r="N52" s="113">
        <f t="shared" ref="N52:N83" si="72">M52-J52</f>
        <v>6.9853498341583831E-2</v>
      </c>
      <c r="O52" s="113">
        <f t="shared" ref="O52:O83" si="73">IF(ISERROR(D52/AE52),0,D52/AE52)</f>
        <v>0.97756845364285028</v>
      </c>
      <c r="P52" s="113">
        <f t="shared" ref="P52:P84" si="74">O52-K52</f>
        <v>9.9693149885506815E-2</v>
      </c>
      <c r="Q52" s="150">
        <f t="shared" ref="Q52:Q83" si="75">I52</f>
        <v>6</v>
      </c>
      <c r="R52" s="113">
        <f t="shared" ref="R52:R83" si="76">IF(ISERROR(D52/AA52),0,D52/AA52)</f>
        <v>0.6406987016017468</v>
      </c>
      <c r="S52" s="113">
        <f t="shared" ref="S52:S83" si="77">R52-J52</f>
        <v>2.5584612563961717E-2</v>
      </c>
      <c r="T52" s="113">
        <f t="shared" ref="T52:T83" si="78">IF(ISERROR(D52/AF52),0,D52/AF52)</f>
        <v>0.91438901710966758</v>
      </c>
      <c r="U52" s="113">
        <f t="shared" ref="U52:U84" si="79">T52-K52</f>
        <v>3.6513713352324118E-2</v>
      </c>
      <c r="W52" s="114"/>
      <c r="X52" s="114"/>
      <c r="Y52" s="113"/>
      <c r="Z52" s="115">
        <f t="shared" ref="Z52:Z83" si="80">(SUM($E52:$G52))*$H52</f>
        <v>5611.9443763855106</v>
      </c>
      <c r="AA52" s="115">
        <f t="shared" ref="AA52:AA83" si="81">(SUM($E52:$G52))*$Q52</f>
        <v>5999.7</v>
      </c>
      <c r="AB52" s="115">
        <f t="shared" ref="AB52:AB83" si="82">(SUM($E52:$G52))*$J52</f>
        <v>615.08333333333314</v>
      </c>
      <c r="AC52" s="115">
        <f t="shared" ref="AC52:AC83" si="83">SUM(($E52:$G52))*$R52</f>
        <v>640.66666666666663</v>
      </c>
      <c r="AD52" s="115">
        <f t="shared" ref="AD52:AD83" si="84">SUM(($E52:$G52))*$M52</f>
        <v>684.93333899999993</v>
      </c>
      <c r="AE52" s="115">
        <f t="shared" ref="AE52:AE83" si="85">(SUM($E52:$F52))*$H52</f>
        <v>3932.205448810837</v>
      </c>
      <c r="AF52" s="115">
        <f t="shared" ref="AF52:AF83" si="86">(SUM($E52:$F52))*$Q52</f>
        <v>4203.9000120000001</v>
      </c>
      <c r="AG52" s="115">
        <f t="shared" ref="AG52:AG83" si="87">(SUM($E52:$F52))*$K52</f>
        <v>615.08333333333326</v>
      </c>
      <c r="AH52" s="115">
        <f t="shared" ref="AH52:AH83" si="88">SUM(($E52:$F52))*$T52</f>
        <v>640.66666666666663</v>
      </c>
      <c r="AI52" s="115">
        <f t="shared" ref="AI52:AI83" si="89">SUM(($E52:$F52))*$O52</f>
        <v>684.93333899999993</v>
      </c>
      <c r="AK52" s="151"/>
      <c r="AL52" s="42" t="s">
        <v>322</v>
      </c>
      <c r="AM52" s="44">
        <v>3844</v>
      </c>
      <c r="AN52" s="44">
        <v>684.93333899999993</v>
      </c>
      <c r="AO52" s="44">
        <v>15.716663</v>
      </c>
      <c r="AP52" s="44">
        <v>299.29999799999996</v>
      </c>
      <c r="AQ52" s="44">
        <v>5.6122249876348915</v>
      </c>
      <c r="AR52" s="181">
        <v>6</v>
      </c>
      <c r="AS52" s="181">
        <v>61.511408903778509</v>
      </c>
      <c r="AT52" s="44">
        <v>87.787530375734349</v>
      </c>
      <c r="AU52" s="44">
        <v>-0.38777501236510831</v>
      </c>
      <c r="AV52" s="44">
        <v>4283.8000380000003</v>
      </c>
      <c r="AW52" s="44">
        <v>439.8000380000002</v>
      </c>
      <c r="AX52" s="44">
        <v>69.850005666666689</v>
      </c>
      <c r="AY52" s="125"/>
    </row>
    <row r="53" spans="1:51" ht="15.75" customHeight="1" x14ac:dyDescent="0.25">
      <c r="A53" s="112" t="s">
        <v>439</v>
      </c>
      <c r="B53" s="112" t="str">
        <f t="shared" si="65"/>
        <v>Artisan Mac N Cheese</v>
      </c>
      <c r="D53" s="144">
        <f t="shared" si="66"/>
        <v>16764</v>
      </c>
      <c r="E53" s="145">
        <f t="shared" si="66"/>
        <v>2174.3500250000002</v>
      </c>
      <c r="F53" s="145">
        <f t="shared" si="66"/>
        <v>80.083321999999995</v>
      </c>
      <c r="G53" s="145">
        <f t="shared" si="66"/>
        <v>111.69998200000002</v>
      </c>
      <c r="H53" s="146">
        <f t="shared" si="67"/>
        <v>7.7098902234013584</v>
      </c>
      <c r="I53" s="147">
        <f t="shared" si="68"/>
        <v>8</v>
      </c>
      <c r="J53" s="148">
        <f t="shared" si="69"/>
        <v>0.87289037125937852</v>
      </c>
      <c r="K53" s="148">
        <f t="shared" si="69"/>
        <v>0.9161393051377712</v>
      </c>
      <c r="L53" s="149">
        <f t="shared" si="70"/>
        <v>8.1166858318707273</v>
      </c>
      <c r="M53" s="113">
        <f t="shared" si="71"/>
        <v>0.91894653540886739</v>
      </c>
      <c r="N53" s="113">
        <f t="shared" si="72"/>
        <v>4.6056164149488876E-2</v>
      </c>
      <c r="O53" s="113">
        <f t="shared" si="73"/>
        <v>0.96447740532823123</v>
      </c>
      <c r="P53" s="113">
        <f t="shared" si="74"/>
        <v>4.8338100190460032E-2</v>
      </c>
      <c r="Q53" s="150">
        <f t="shared" si="75"/>
        <v>8</v>
      </c>
      <c r="R53" s="113">
        <f t="shared" si="76"/>
        <v>0.88562211364717214</v>
      </c>
      <c r="S53" s="113">
        <f t="shared" si="77"/>
        <v>1.2731742387793621E-2</v>
      </c>
      <c r="T53" s="113">
        <f t="shared" si="78"/>
        <v>0.92950186475395491</v>
      </c>
      <c r="U53" s="113">
        <f t="shared" si="79"/>
        <v>1.3362559616183711E-2</v>
      </c>
      <c r="W53" s="114"/>
      <c r="X53" s="114"/>
      <c r="Y53" s="113"/>
      <c r="Z53" s="115">
        <f t="shared" si="80"/>
        <v>18242.628220521212</v>
      </c>
      <c r="AA53" s="115">
        <f t="shared" si="81"/>
        <v>18929.066632000002</v>
      </c>
      <c r="AB53" s="115">
        <f t="shared" si="82"/>
        <v>2065.3749999999995</v>
      </c>
      <c r="AC53" s="115">
        <f t="shared" si="83"/>
        <v>2095.5</v>
      </c>
      <c r="AD53" s="115">
        <f t="shared" si="84"/>
        <v>2174.3500250000002</v>
      </c>
      <c r="AE53" s="115">
        <f t="shared" si="85"/>
        <v>17381.433621345303</v>
      </c>
      <c r="AF53" s="115">
        <f t="shared" si="86"/>
        <v>18035.466776000001</v>
      </c>
      <c r="AG53" s="115">
        <f t="shared" si="87"/>
        <v>2065.375</v>
      </c>
      <c r="AH53" s="115">
        <f t="shared" si="88"/>
        <v>2095.5</v>
      </c>
      <c r="AI53" s="115">
        <f t="shared" si="89"/>
        <v>2174.3500250000002</v>
      </c>
      <c r="AK53" s="151"/>
      <c r="AL53" s="42" t="s">
        <v>348</v>
      </c>
      <c r="AM53" s="44">
        <v>16764</v>
      </c>
      <c r="AN53" s="44">
        <v>2174.3500250000002</v>
      </c>
      <c r="AO53" s="44">
        <v>80.083321999999995</v>
      </c>
      <c r="AP53" s="44">
        <v>111.69998200000002</v>
      </c>
      <c r="AQ53" s="44">
        <v>7.7098902234013584</v>
      </c>
      <c r="AR53" s="181">
        <v>8</v>
      </c>
      <c r="AS53" s="181">
        <v>87.289037125937853</v>
      </c>
      <c r="AT53" s="44">
        <v>91.61393051377712</v>
      </c>
      <c r="AU53" s="44">
        <v>-0.29010977659864123</v>
      </c>
      <c r="AV53" s="44">
        <v>17706.700204000001</v>
      </c>
      <c r="AW53" s="44">
        <v>942.70020399999999</v>
      </c>
      <c r="AX53" s="44">
        <v>108.97502499999999</v>
      </c>
      <c r="AY53" s="125"/>
    </row>
    <row r="54" spans="1:51" ht="15.75" customHeight="1" x14ac:dyDescent="0.25">
      <c r="A54" s="112" t="s">
        <v>439</v>
      </c>
      <c r="B54" s="112" t="str">
        <f t="shared" si="65"/>
        <v>Bistro Bow Tie Pasta Salad Base</v>
      </c>
      <c r="D54" s="144">
        <f t="shared" si="66"/>
        <v>1578</v>
      </c>
      <c r="E54" s="145">
        <f t="shared" si="66"/>
        <v>337.75001000000003</v>
      </c>
      <c r="F54" s="145">
        <f t="shared" si="66"/>
        <v>25.849993999999995</v>
      </c>
      <c r="G54" s="145">
        <f t="shared" si="66"/>
        <v>112.61665799999999</v>
      </c>
      <c r="H54" s="146">
        <f t="shared" si="67"/>
        <v>4.6720946063036379</v>
      </c>
      <c r="I54" s="147">
        <f t="shared" si="68"/>
        <v>8</v>
      </c>
      <c r="J54" s="148">
        <f t="shared" si="69"/>
        <v>0.4086900260537295</v>
      </c>
      <c r="K54" s="148">
        <f t="shared" si="69"/>
        <v>0.53527227133913902</v>
      </c>
      <c r="L54" s="149">
        <f t="shared" si="70"/>
        <v>8.1078998073217683</v>
      </c>
      <c r="M54" s="113">
        <f t="shared" si="71"/>
        <v>0.70923601996941477</v>
      </c>
      <c r="N54" s="113">
        <f t="shared" si="72"/>
        <v>0.30054599391568526</v>
      </c>
      <c r="O54" s="113">
        <f t="shared" si="73"/>
        <v>0.92890540782282283</v>
      </c>
      <c r="P54" s="113">
        <f t="shared" si="74"/>
        <v>0.39363313648368381</v>
      </c>
      <c r="Q54" s="150">
        <f t="shared" si="75"/>
        <v>8</v>
      </c>
      <c r="R54" s="113">
        <f t="shared" si="76"/>
        <v>0.41420222293692027</v>
      </c>
      <c r="S54" s="113">
        <f t="shared" si="77"/>
        <v>5.5121968831907675E-3</v>
      </c>
      <c r="T54" s="113">
        <f t="shared" si="78"/>
        <v>0.54249174320691151</v>
      </c>
      <c r="U54" s="113">
        <f t="shared" si="79"/>
        <v>7.2194718677724978E-3</v>
      </c>
      <c r="W54" s="114"/>
      <c r="X54" s="114"/>
      <c r="Y54" s="113"/>
      <c r="Z54" s="115">
        <f t="shared" si="80"/>
        <v>2224.9292979621227</v>
      </c>
      <c r="AA54" s="115">
        <f t="shared" si="81"/>
        <v>3809.7332959999999</v>
      </c>
      <c r="AB54" s="115">
        <f t="shared" si="82"/>
        <v>194.62500000000009</v>
      </c>
      <c r="AC54" s="115">
        <f t="shared" si="83"/>
        <v>197.25</v>
      </c>
      <c r="AD54" s="115">
        <f t="shared" si="84"/>
        <v>337.75001000000003</v>
      </c>
      <c r="AE54" s="115">
        <f t="shared" si="85"/>
        <v>1698.7736175403813</v>
      </c>
      <c r="AF54" s="115">
        <f t="shared" si="86"/>
        <v>2908.8000320000001</v>
      </c>
      <c r="AG54" s="115">
        <f t="shared" si="87"/>
        <v>194.62500000000003</v>
      </c>
      <c r="AH54" s="115">
        <f t="shared" si="88"/>
        <v>197.25</v>
      </c>
      <c r="AI54" s="115">
        <f t="shared" si="89"/>
        <v>337.75001000000003</v>
      </c>
      <c r="AK54" s="151"/>
      <c r="AL54" s="42" t="s">
        <v>323</v>
      </c>
      <c r="AM54" s="44">
        <v>1578</v>
      </c>
      <c r="AN54" s="44">
        <v>337.75001000000003</v>
      </c>
      <c r="AO54" s="44">
        <v>25.849993999999995</v>
      </c>
      <c r="AP54" s="44">
        <v>112.61665799999999</v>
      </c>
      <c r="AQ54" s="44">
        <v>4.6720946063036379</v>
      </c>
      <c r="AR54" s="181">
        <v>8</v>
      </c>
      <c r="AS54" s="181">
        <v>40.869002605372948</v>
      </c>
      <c r="AT54" s="44">
        <v>53.527227133913897</v>
      </c>
      <c r="AU54" s="44">
        <v>-3.3279053936963616</v>
      </c>
      <c r="AV54" s="44">
        <v>2735.0000799999998</v>
      </c>
      <c r="AW54" s="44">
        <v>1157.0000799999998</v>
      </c>
      <c r="AX54" s="44">
        <v>143.12500999999997</v>
      </c>
      <c r="AY54" s="125"/>
    </row>
    <row r="55" spans="1:51" ht="15.75" customHeight="1" x14ac:dyDescent="0.25">
      <c r="A55" s="112" t="s">
        <v>439</v>
      </c>
      <c r="B55" s="112" t="str">
        <f t="shared" si="65"/>
        <v>BLT Pasta Salad</v>
      </c>
      <c r="D55" s="144">
        <f t="shared" si="66"/>
        <v>297</v>
      </c>
      <c r="E55" s="145">
        <f t="shared" si="66"/>
        <v>42.150001000000003</v>
      </c>
      <c r="F55" s="145">
        <f t="shared" si="66"/>
        <v>1.8</v>
      </c>
      <c r="G55" s="145">
        <f t="shared" si="66"/>
        <v>23.049999</v>
      </c>
      <c r="H55" s="146">
        <f t="shared" si="67"/>
        <v>7.0462631780245975</v>
      </c>
      <c r="I55" s="147">
        <f t="shared" si="68"/>
        <v>8</v>
      </c>
      <c r="J55" s="148">
        <f t="shared" si="69"/>
        <v>0.55410447761194026</v>
      </c>
      <c r="K55" s="148">
        <f t="shared" si="69"/>
        <v>0.84470987839112899</v>
      </c>
      <c r="L55" s="149">
        <f t="shared" si="70"/>
        <v>8</v>
      </c>
      <c r="M55" s="113">
        <f t="shared" si="71"/>
        <v>0.62910449253731349</v>
      </c>
      <c r="N55" s="113">
        <f t="shared" si="72"/>
        <v>7.5000014925373226E-2</v>
      </c>
      <c r="O55" s="113">
        <f t="shared" si="73"/>
        <v>0.95904436953255146</v>
      </c>
      <c r="P55" s="113">
        <f t="shared" si="74"/>
        <v>0.11433449114142247</v>
      </c>
      <c r="Q55" s="150">
        <f t="shared" si="75"/>
        <v>8</v>
      </c>
      <c r="R55" s="113">
        <f t="shared" si="76"/>
        <v>0.55410447761194026</v>
      </c>
      <c r="S55" s="113">
        <f t="shared" si="77"/>
        <v>0</v>
      </c>
      <c r="T55" s="113">
        <f t="shared" si="78"/>
        <v>0.84470987839112899</v>
      </c>
      <c r="U55" s="113">
        <f t="shared" si="79"/>
        <v>0</v>
      </c>
      <c r="W55" s="114"/>
      <c r="X55" s="114"/>
      <c r="Y55" s="113"/>
      <c r="Z55" s="115">
        <f t="shared" si="80"/>
        <v>472.09963292764803</v>
      </c>
      <c r="AA55" s="115">
        <f t="shared" si="81"/>
        <v>536</v>
      </c>
      <c r="AB55" s="115">
        <f t="shared" si="82"/>
        <v>37.125</v>
      </c>
      <c r="AC55" s="115">
        <f t="shared" si="83"/>
        <v>37.125</v>
      </c>
      <c r="AD55" s="115">
        <f t="shared" si="84"/>
        <v>42.150001000000003</v>
      </c>
      <c r="AE55" s="115">
        <f t="shared" si="85"/>
        <v>309.68327372044422</v>
      </c>
      <c r="AF55" s="115">
        <f t="shared" si="86"/>
        <v>351.600008</v>
      </c>
      <c r="AG55" s="115">
        <f t="shared" si="87"/>
        <v>37.125</v>
      </c>
      <c r="AH55" s="115">
        <f t="shared" si="88"/>
        <v>37.125</v>
      </c>
      <c r="AI55" s="115">
        <f t="shared" si="89"/>
        <v>42.150001000000003</v>
      </c>
      <c r="AK55" s="151"/>
      <c r="AL55" s="42" t="s">
        <v>324</v>
      </c>
      <c r="AM55" s="44">
        <v>297</v>
      </c>
      <c r="AN55" s="44">
        <v>42.150001000000003</v>
      </c>
      <c r="AO55" s="44">
        <v>1.8</v>
      </c>
      <c r="AP55" s="44">
        <v>23.049999</v>
      </c>
      <c r="AQ55" s="44">
        <v>7.0462631780245975</v>
      </c>
      <c r="AR55" s="181">
        <v>8</v>
      </c>
      <c r="AS55" s="181">
        <v>55.410447761194028</v>
      </c>
      <c r="AT55" s="44">
        <v>84.470987839112894</v>
      </c>
      <c r="AU55" s="44">
        <v>-0.95373682197540233</v>
      </c>
      <c r="AV55" s="44">
        <v>337.20000800000003</v>
      </c>
      <c r="AW55" s="44">
        <v>40.200008000000018</v>
      </c>
      <c r="AX55" s="44">
        <v>5.0250010000000023</v>
      </c>
      <c r="AY55" s="125"/>
    </row>
    <row r="56" spans="1:51" ht="15.75" customHeight="1" x14ac:dyDescent="0.25">
      <c r="A56" s="112" t="s">
        <v>439</v>
      </c>
      <c r="B56" s="112" t="str">
        <f t="shared" si="65"/>
        <v>Calico Bean Salad</v>
      </c>
      <c r="D56" s="144">
        <f t="shared" si="66"/>
        <v>5034</v>
      </c>
      <c r="E56" s="145">
        <f t="shared" si="66"/>
        <v>474.18334300000004</v>
      </c>
      <c r="F56" s="145">
        <f t="shared" si="66"/>
        <v>99.816661000000025</v>
      </c>
      <c r="G56" s="145">
        <f t="shared" si="66"/>
        <v>125.083324</v>
      </c>
      <c r="H56" s="146">
        <f t="shared" si="67"/>
        <v>10.616146843437306</v>
      </c>
      <c r="I56" s="147">
        <f t="shared" si="68"/>
        <v>16</v>
      </c>
      <c r="J56" s="148">
        <f t="shared" si="69"/>
        <v>0.45005364510709661</v>
      </c>
      <c r="K56" s="148">
        <f t="shared" si="69"/>
        <v>0.5481271738806468</v>
      </c>
      <c r="L56" s="149">
        <f t="shared" si="70"/>
        <v>15.999999999999995</v>
      </c>
      <c r="M56" s="113">
        <f t="shared" si="71"/>
        <v>0.67829302174404005</v>
      </c>
      <c r="N56" s="113">
        <f t="shared" si="72"/>
        <v>0.22823937663694344</v>
      </c>
      <c r="O56" s="113">
        <f t="shared" si="73"/>
        <v>0.82610337926060362</v>
      </c>
      <c r="P56" s="113">
        <f t="shared" si="74"/>
        <v>0.27797620537995682</v>
      </c>
      <c r="Q56" s="150">
        <f t="shared" si="75"/>
        <v>16</v>
      </c>
      <c r="R56" s="113">
        <f t="shared" si="76"/>
        <v>0.4500536451070965</v>
      </c>
      <c r="S56" s="113">
        <f t="shared" si="77"/>
        <v>0</v>
      </c>
      <c r="T56" s="113">
        <f t="shared" si="78"/>
        <v>0.5481271738806468</v>
      </c>
      <c r="U56" s="113">
        <f t="shared" si="79"/>
        <v>0</v>
      </c>
      <c r="W56" s="114"/>
      <c r="X56" s="114"/>
      <c r="Y56" s="113"/>
      <c r="Z56" s="115">
        <f t="shared" si="80"/>
        <v>7421.5712658468492</v>
      </c>
      <c r="AA56" s="115">
        <f t="shared" si="81"/>
        <v>11185.333248000003</v>
      </c>
      <c r="AB56" s="115">
        <f t="shared" si="82"/>
        <v>314.62500000000011</v>
      </c>
      <c r="AC56" s="115">
        <f t="shared" si="83"/>
        <v>314.625</v>
      </c>
      <c r="AD56" s="115">
        <f t="shared" si="84"/>
        <v>474.18334299999998</v>
      </c>
      <c r="AE56" s="115">
        <f t="shared" si="85"/>
        <v>6093.6683305976021</v>
      </c>
      <c r="AF56" s="115">
        <f t="shared" si="86"/>
        <v>9184.0000640000017</v>
      </c>
      <c r="AG56" s="115">
        <f t="shared" si="87"/>
        <v>314.625</v>
      </c>
      <c r="AH56" s="115">
        <f t="shared" si="88"/>
        <v>314.625</v>
      </c>
      <c r="AI56" s="115">
        <f t="shared" si="89"/>
        <v>474.18334300000009</v>
      </c>
      <c r="AK56" s="151"/>
      <c r="AL56" s="42" t="s">
        <v>325</v>
      </c>
      <c r="AM56" s="44">
        <v>5034</v>
      </c>
      <c r="AN56" s="44">
        <v>474.18334300000004</v>
      </c>
      <c r="AO56" s="44">
        <v>99.816661000000025</v>
      </c>
      <c r="AP56" s="44">
        <v>125.083324</v>
      </c>
      <c r="AQ56" s="44">
        <v>10.616146843437306</v>
      </c>
      <c r="AR56" s="181">
        <v>16</v>
      </c>
      <c r="AS56" s="181">
        <v>45.005364510709661</v>
      </c>
      <c r="AT56" s="44">
        <v>54.812717388064684</v>
      </c>
      <c r="AU56" s="44">
        <v>-5.3838531565626928</v>
      </c>
      <c r="AV56" s="44">
        <v>7586.9334880000006</v>
      </c>
      <c r="AW56" s="44">
        <v>2552.9334880000006</v>
      </c>
      <c r="AX56" s="44">
        <v>159.55834300000004</v>
      </c>
      <c r="AY56" s="125"/>
    </row>
    <row r="57" spans="1:51" x14ac:dyDescent="0.25">
      <c r="A57" s="112" t="s">
        <v>439</v>
      </c>
      <c r="B57" s="112" t="str">
        <f t="shared" si="65"/>
        <v>Cheddar Mac N Cheese</v>
      </c>
      <c r="D57" s="144">
        <f t="shared" si="66"/>
        <v>1407</v>
      </c>
      <c r="E57" s="145">
        <f t="shared" si="66"/>
        <v>141.48334000000003</v>
      </c>
      <c r="F57" s="145">
        <f t="shared" si="66"/>
        <v>16.316663999999999</v>
      </c>
      <c r="G57" s="145">
        <f t="shared" si="66"/>
        <v>40.783325000000005</v>
      </c>
      <c r="H57" s="146">
        <f t="shared" si="67"/>
        <v>9.9446337639470475</v>
      </c>
      <c r="I57" s="147">
        <f t="shared" si="68"/>
        <v>16</v>
      </c>
      <c r="J57" s="148">
        <f t="shared" si="69"/>
        <v>0.44282418087572695</v>
      </c>
      <c r="K57" s="148">
        <f t="shared" si="69"/>
        <v>0.55727184899184157</v>
      </c>
      <c r="L57" s="149">
        <f t="shared" si="70"/>
        <v>15.999999999999998</v>
      </c>
      <c r="M57" s="113">
        <f t="shared" si="71"/>
        <v>0.71246333069580059</v>
      </c>
      <c r="N57" s="113">
        <f t="shared" si="72"/>
        <v>0.26963914982007364</v>
      </c>
      <c r="O57" s="113">
        <f t="shared" si="73"/>
        <v>0.89659909007353378</v>
      </c>
      <c r="P57" s="113">
        <f t="shared" si="74"/>
        <v>0.33932724108169221</v>
      </c>
      <c r="Q57" s="150">
        <f t="shared" si="75"/>
        <v>16</v>
      </c>
      <c r="R57" s="113">
        <f t="shared" si="76"/>
        <v>0.44282418087572689</v>
      </c>
      <c r="S57" s="113">
        <f t="shared" si="77"/>
        <v>0</v>
      </c>
      <c r="T57" s="113">
        <f t="shared" si="78"/>
        <v>0.55727184899184146</v>
      </c>
      <c r="U57" s="113">
        <f t="shared" si="79"/>
        <v>0</v>
      </c>
      <c r="W57" s="114"/>
      <c r="X57" s="114"/>
      <c r="Y57" s="113"/>
      <c r="Z57" s="115">
        <f t="shared" si="80"/>
        <v>1974.8384785304054</v>
      </c>
      <c r="AA57" s="115">
        <f t="shared" si="81"/>
        <v>3177.3332640000008</v>
      </c>
      <c r="AB57" s="115">
        <f t="shared" si="82"/>
        <v>87.937500000000014</v>
      </c>
      <c r="AC57" s="115">
        <f t="shared" si="83"/>
        <v>87.9375</v>
      </c>
      <c r="AD57" s="115">
        <f t="shared" si="84"/>
        <v>141.48334</v>
      </c>
      <c r="AE57" s="115">
        <f t="shared" si="85"/>
        <v>1569.2632477293794</v>
      </c>
      <c r="AF57" s="115">
        <f t="shared" si="86"/>
        <v>2524.8000640000005</v>
      </c>
      <c r="AG57" s="115">
        <f t="shared" si="87"/>
        <v>87.937500000000014</v>
      </c>
      <c r="AH57" s="115">
        <f t="shared" si="88"/>
        <v>87.9375</v>
      </c>
      <c r="AI57" s="115">
        <f t="shared" si="89"/>
        <v>141.48334000000003</v>
      </c>
      <c r="AK57" s="151"/>
      <c r="AL57" s="42" t="s">
        <v>350</v>
      </c>
      <c r="AM57" s="44">
        <v>1407</v>
      </c>
      <c r="AN57" s="44">
        <v>141.48334000000003</v>
      </c>
      <c r="AO57" s="44">
        <v>16.316663999999999</v>
      </c>
      <c r="AP57" s="44">
        <v>40.783325000000005</v>
      </c>
      <c r="AQ57" s="44">
        <v>9.9446337639470475</v>
      </c>
      <c r="AR57" s="181">
        <v>16</v>
      </c>
      <c r="AS57" s="181">
        <v>44.282418087572694</v>
      </c>
      <c r="AT57" s="44">
        <v>55.727184899184159</v>
      </c>
      <c r="AU57" s="44">
        <v>-6.0553662360529525</v>
      </c>
      <c r="AV57" s="44">
        <v>2263.7334400000004</v>
      </c>
      <c r="AW57" s="44">
        <v>856.73343999999997</v>
      </c>
      <c r="AX57" s="44">
        <v>53.545839999999998</v>
      </c>
      <c r="AY57" s="125"/>
    </row>
    <row r="58" spans="1:51" ht="15.75" customHeight="1" x14ac:dyDescent="0.25">
      <c r="A58" s="112" t="s">
        <v>439</v>
      </c>
      <c r="B58" s="112" t="str">
        <f t="shared" ref="B58" si="90">AL58</f>
        <v>Classic Egg Salad</v>
      </c>
      <c r="D58" s="144">
        <f t="shared" ref="D58" si="91">AM58</f>
        <v>778</v>
      </c>
      <c r="E58" s="145">
        <f t="shared" ref="E58" si="92">AN58</f>
        <v>209.75000299999999</v>
      </c>
      <c r="F58" s="145">
        <f t="shared" ref="F58" si="93">AO58</f>
        <v>4.4333309999999999</v>
      </c>
      <c r="G58" s="145">
        <f t="shared" ref="G58" si="94">AP58</f>
        <v>35.449998000000001</v>
      </c>
      <c r="H58" s="146">
        <f t="shared" ref="H58" si="95">IF(ISERROR(D58/E58),0,D58/E58)</f>
        <v>3.7091775393204642</v>
      </c>
      <c r="I58" s="147">
        <f t="shared" ref="I58" si="96">AR58</f>
        <v>8</v>
      </c>
      <c r="J58" s="148">
        <f t="shared" ref="J58" si="97">AS58/100</f>
        <v>0.38957137342540454</v>
      </c>
      <c r="K58" s="148">
        <f t="shared" ref="K58" si="98">AT58/100</f>
        <v>0.45405026704832219</v>
      </c>
      <c r="L58" s="149">
        <f t="shared" ref="L58" si="99">IF(ISERROR(D58/(J58*(E58+F58+G58))),0,D58/(J58*(E58+F58+G58)))</f>
        <v>8.0000000000000018</v>
      </c>
      <c r="M58" s="113">
        <f t="shared" ref="M58" si="100">IF(ISERROR(D58/Z58),0,D58/Z58)</f>
        <v>0.84023235727190471</v>
      </c>
      <c r="N58" s="113">
        <f t="shared" ref="N58" si="101">M58-J58</f>
        <v>0.45066098384650016</v>
      </c>
      <c r="O58" s="113">
        <f t="shared" ref="O58" si="102">IF(ISERROR(D58/AE58),0,D58/AE58)</f>
        <v>0.97930123265333058</v>
      </c>
      <c r="P58" s="113">
        <f t="shared" ref="P58" si="103">O58-K58</f>
        <v>0.52525096560500839</v>
      </c>
      <c r="Q58" s="150">
        <f t="shared" ref="Q58" si="104">I58</f>
        <v>8</v>
      </c>
      <c r="R58" s="113">
        <f t="shared" ref="R58" si="105">IF(ISERROR(D58/AA58),0,D58/AA58)</f>
        <v>0.3895713734254046</v>
      </c>
      <c r="S58" s="113">
        <f t="shared" ref="S58" si="106">R58-J58</f>
        <v>0</v>
      </c>
      <c r="T58" s="113">
        <f t="shared" ref="T58" si="107">IF(ISERROR(D58/AF58),0,D58/AF58)</f>
        <v>0.45405026704832224</v>
      </c>
      <c r="U58" s="113">
        <f t="shared" ref="U58" si="108">T58-K58</f>
        <v>0</v>
      </c>
      <c r="W58" s="114"/>
      <c r="X58" s="114"/>
      <c r="Y58" s="113"/>
      <c r="Z58" s="115">
        <f t="shared" si="80"/>
        <v>925.93434812012845</v>
      </c>
      <c r="AA58" s="115">
        <f t="shared" si="81"/>
        <v>1997.066656</v>
      </c>
      <c r="AB58" s="115">
        <f t="shared" si="82"/>
        <v>97.249999999999986</v>
      </c>
      <c r="AC58" s="115">
        <f t="shared" si="83"/>
        <v>97.25</v>
      </c>
      <c r="AD58" s="115">
        <f t="shared" si="84"/>
        <v>209.75000299999999</v>
      </c>
      <c r="AE58" s="115">
        <f t="shared" si="85"/>
        <v>794.44401176957308</v>
      </c>
      <c r="AF58" s="115">
        <f t="shared" si="86"/>
        <v>1713.466672</v>
      </c>
      <c r="AG58" s="115">
        <f t="shared" si="87"/>
        <v>97.249999999999986</v>
      </c>
      <c r="AH58" s="115">
        <f t="shared" si="88"/>
        <v>97.25</v>
      </c>
      <c r="AI58" s="115">
        <f t="shared" si="89"/>
        <v>209.75000300000002</v>
      </c>
      <c r="AK58" s="151"/>
      <c r="AL58" s="42" t="s">
        <v>326</v>
      </c>
      <c r="AM58" s="44">
        <v>778</v>
      </c>
      <c r="AN58" s="44">
        <v>209.75000299999999</v>
      </c>
      <c r="AO58" s="44">
        <v>4.4333309999999999</v>
      </c>
      <c r="AP58" s="44">
        <v>35.449998000000001</v>
      </c>
      <c r="AQ58" s="44">
        <v>3.7091775393204642</v>
      </c>
      <c r="AR58" s="181">
        <v>8</v>
      </c>
      <c r="AS58" s="181">
        <v>38.957137342540456</v>
      </c>
      <c r="AT58" s="44">
        <v>45.405026704832217</v>
      </c>
      <c r="AU58" s="44">
        <v>-4.2908224606795358</v>
      </c>
      <c r="AV58" s="44">
        <v>1678.0000239999999</v>
      </c>
      <c r="AW58" s="44">
        <v>900.00002399999994</v>
      </c>
      <c r="AX58" s="44">
        <v>112.50000299999999</v>
      </c>
      <c r="AY58" s="125"/>
    </row>
    <row r="59" spans="1:51" ht="15.75" customHeight="1" x14ac:dyDescent="0.25">
      <c r="A59" s="112" t="s">
        <v>439</v>
      </c>
      <c r="B59" s="112" t="str">
        <f t="shared" si="65"/>
        <v>Classic Tuna Salad Spread</v>
      </c>
      <c r="D59" s="144">
        <f t="shared" si="66"/>
        <v>3006</v>
      </c>
      <c r="E59" s="145">
        <f t="shared" si="66"/>
        <v>600.33334900000011</v>
      </c>
      <c r="F59" s="145">
        <f t="shared" si="66"/>
        <v>252.28332000000003</v>
      </c>
      <c r="G59" s="145">
        <f t="shared" si="66"/>
        <v>66.733328</v>
      </c>
      <c r="H59" s="146">
        <f t="shared" si="67"/>
        <v>5.0072180814329528</v>
      </c>
      <c r="I59" s="147">
        <f t="shared" si="68"/>
        <v>8</v>
      </c>
      <c r="J59" s="148">
        <f t="shared" si="69"/>
        <v>0.40112579670786686</v>
      </c>
      <c r="K59" s="148">
        <f t="shared" si="69"/>
        <v>0.43252145238084722</v>
      </c>
      <c r="L59" s="149">
        <f t="shared" si="70"/>
        <v>8.1513117754728484</v>
      </c>
      <c r="M59" s="113">
        <f t="shared" si="71"/>
        <v>0.65299760804806972</v>
      </c>
      <c r="N59" s="113">
        <f t="shared" si="72"/>
        <v>0.25187181134020287</v>
      </c>
      <c r="O59" s="113">
        <f t="shared" si="73"/>
        <v>0.70410698128164328</v>
      </c>
      <c r="P59" s="113">
        <f t="shared" si="74"/>
        <v>0.27158552890079607</v>
      </c>
      <c r="Q59" s="150">
        <f t="shared" si="75"/>
        <v>8</v>
      </c>
      <c r="R59" s="113">
        <f t="shared" si="76"/>
        <v>0.40871267876884537</v>
      </c>
      <c r="S59" s="113">
        <f t="shared" si="77"/>
        <v>7.586882060978517E-3</v>
      </c>
      <c r="T59" s="113">
        <f t="shared" si="78"/>
        <v>0.44070215099207727</v>
      </c>
      <c r="U59" s="113">
        <f t="shared" si="79"/>
        <v>8.1806986112300528E-3</v>
      </c>
      <c r="W59" s="114"/>
      <c r="X59" s="114"/>
      <c r="Y59" s="113"/>
      <c r="Z59" s="115">
        <f t="shared" si="80"/>
        <v>4603.3859281437317</v>
      </c>
      <c r="AA59" s="115">
        <f t="shared" si="81"/>
        <v>7354.7999760000012</v>
      </c>
      <c r="AB59" s="115">
        <f t="shared" si="82"/>
        <v>368.77500000000003</v>
      </c>
      <c r="AC59" s="115">
        <f t="shared" si="83"/>
        <v>375.75</v>
      </c>
      <c r="AD59" s="115">
        <f t="shared" si="84"/>
        <v>600.33334900000011</v>
      </c>
      <c r="AE59" s="115">
        <f t="shared" si="85"/>
        <v>4269.2376015479358</v>
      </c>
      <c r="AF59" s="115">
        <f t="shared" si="86"/>
        <v>6820.9333520000009</v>
      </c>
      <c r="AG59" s="115">
        <f t="shared" si="87"/>
        <v>368.77500000000015</v>
      </c>
      <c r="AH59" s="115">
        <f t="shared" si="88"/>
        <v>375.75</v>
      </c>
      <c r="AI59" s="115">
        <f t="shared" si="89"/>
        <v>600.33334900000011</v>
      </c>
      <c r="AK59" s="151"/>
      <c r="AL59" s="42" t="s">
        <v>327</v>
      </c>
      <c r="AM59" s="44">
        <v>3006</v>
      </c>
      <c r="AN59" s="44">
        <v>600.33334900000011</v>
      </c>
      <c r="AO59" s="44">
        <v>252.28332000000003</v>
      </c>
      <c r="AP59" s="44">
        <v>66.733328</v>
      </c>
      <c r="AQ59" s="44">
        <v>5.0072180814329537</v>
      </c>
      <c r="AR59" s="181">
        <v>8</v>
      </c>
      <c r="AS59" s="181">
        <v>40.112579670786687</v>
      </c>
      <c r="AT59" s="44">
        <v>43.252145238084722</v>
      </c>
      <c r="AU59" s="44">
        <v>-2.9927819185670468</v>
      </c>
      <c r="AV59" s="44">
        <v>4873.6001260000012</v>
      </c>
      <c r="AW59" s="44">
        <v>1867.6001260000003</v>
      </c>
      <c r="AX59" s="44">
        <v>229.68334900000002</v>
      </c>
      <c r="AY59" s="125"/>
    </row>
    <row r="60" spans="1:51" x14ac:dyDescent="0.25">
      <c r="A60" s="112" t="s">
        <v>439</v>
      </c>
      <c r="B60" s="112" t="str">
        <f t="shared" si="65"/>
        <v>Combo Bean Salad</v>
      </c>
      <c r="D60" s="144">
        <f t="shared" si="66"/>
        <v>5134</v>
      </c>
      <c r="E60" s="145">
        <f t="shared" si="66"/>
        <v>863.19999899999993</v>
      </c>
      <c r="F60" s="145">
        <f t="shared" si="66"/>
        <v>51.483329000000005</v>
      </c>
      <c r="G60" s="145">
        <f t="shared" si="66"/>
        <v>11.749999000000001</v>
      </c>
      <c r="H60" s="146">
        <f t="shared" si="67"/>
        <v>5.947636707538968</v>
      </c>
      <c r="I60" s="147">
        <f t="shared" si="68"/>
        <v>8</v>
      </c>
      <c r="J60" s="148">
        <f t="shared" si="69"/>
        <v>0.90953658017529415</v>
      </c>
      <c r="K60" s="148">
        <f t="shared" si="69"/>
        <v>0.92122046418233172</v>
      </c>
      <c r="L60" s="149">
        <f t="shared" si="70"/>
        <v>6.0928645601542799</v>
      </c>
      <c r="M60" s="113">
        <f t="shared" si="71"/>
        <v>0.93174540880911116</v>
      </c>
      <c r="N60" s="113">
        <f t="shared" si="72"/>
        <v>2.2208828633817013E-2</v>
      </c>
      <c r="O60" s="113">
        <f t="shared" si="73"/>
        <v>0.94371458686956622</v>
      </c>
      <c r="P60" s="113">
        <f t="shared" si="74"/>
        <v>2.2494122687234497E-2</v>
      </c>
      <c r="Q60" s="150">
        <f t="shared" si="75"/>
        <v>8</v>
      </c>
      <c r="R60" s="113">
        <f t="shared" si="76"/>
        <v>0.6927103994392465</v>
      </c>
      <c r="S60" s="113">
        <f t="shared" si="77"/>
        <v>-0.21682618073604765</v>
      </c>
      <c r="T60" s="113">
        <f t="shared" si="78"/>
        <v>0.70160893978817551</v>
      </c>
      <c r="U60" s="113">
        <f t="shared" si="79"/>
        <v>-0.21961152439415621</v>
      </c>
      <c r="W60" s="114"/>
      <c r="X60" s="114"/>
      <c r="Y60" s="113"/>
      <c r="Z60" s="115">
        <f t="shared" si="80"/>
        <v>5510.0888627526519</v>
      </c>
      <c r="AA60" s="115">
        <f t="shared" si="81"/>
        <v>7411.4666159999997</v>
      </c>
      <c r="AB60" s="115">
        <f t="shared" si="82"/>
        <v>842.625</v>
      </c>
      <c r="AC60" s="115">
        <f t="shared" si="83"/>
        <v>641.75</v>
      </c>
      <c r="AD60" s="115">
        <f t="shared" si="84"/>
        <v>863.19999899999993</v>
      </c>
      <c r="AE60" s="115">
        <f t="shared" si="85"/>
        <v>5440.204137386706</v>
      </c>
      <c r="AF60" s="115">
        <f t="shared" si="86"/>
        <v>7317.4666239999997</v>
      </c>
      <c r="AG60" s="115">
        <f t="shared" si="87"/>
        <v>842.62499999999989</v>
      </c>
      <c r="AH60" s="115">
        <f t="shared" si="88"/>
        <v>641.75</v>
      </c>
      <c r="AI60" s="115">
        <f t="shared" si="89"/>
        <v>863.19999899999993</v>
      </c>
      <c r="AK60" s="151"/>
      <c r="AL60" s="42" t="s">
        <v>328</v>
      </c>
      <c r="AM60" s="44">
        <v>5134</v>
      </c>
      <c r="AN60" s="44">
        <v>863.19999899999993</v>
      </c>
      <c r="AO60" s="44">
        <v>51.483329000000005</v>
      </c>
      <c r="AP60" s="44">
        <v>11.749999000000001</v>
      </c>
      <c r="AQ60" s="44">
        <v>5.947636707538968</v>
      </c>
      <c r="AR60" s="181">
        <v>8</v>
      </c>
      <c r="AS60" s="181">
        <v>90.95365801752942</v>
      </c>
      <c r="AT60" s="44">
        <v>92.122046418233168</v>
      </c>
      <c r="AU60" s="44">
        <v>-2.052363292461032</v>
      </c>
      <c r="AV60" s="44">
        <v>5231.9333280000001</v>
      </c>
      <c r="AW60" s="44">
        <v>97.933328000000031</v>
      </c>
      <c r="AX60" s="44">
        <v>20.574999000000002</v>
      </c>
      <c r="AY60" s="125"/>
    </row>
    <row r="61" spans="1:51" x14ac:dyDescent="0.25">
      <c r="A61" s="112" t="s">
        <v>439</v>
      </c>
      <c r="B61" s="112" t="str">
        <f t="shared" si="65"/>
        <v>Creamy Fruit Salad</v>
      </c>
      <c r="D61" s="144">
        <f t="shared" si="66"/>
        <v>1143</v>
      </c>
      <c r="E61" s="145">
        <f t="shared" si="66"/>
        <v>175.45000399999998</v>
      </c>
      <c r="F61" s="145">
        <f t="shared" si="66"/>
        <v>18.549997000000001</v>
      </c>
      <c r="G61" s="145">
        <f t="shared" si="66"/>
        <v>36.633329999999994</v>
      </c>
      <c r="H61" s="146">
        <f t="shared" si="67"/>
        <v>6.5146763974995414</v>
      </c>
      <c r="I61" s="147">
        <f t="shared" si="68"/>
        <v>16</v>
      </c>
      <c r="J61" s="148">
        <f t="shared" si="69"/>
        <v>0.30974490846685127</v>
      </c>
      <c r="K61" s="148">
        <f t="shared" si="69"/>
        <v>0.3682345341843582</v>
      </c>
      <c r="L61" s="149">
        <f t="shared" si="70"/>
        <v>16</v>
      </c>
      <c r="M61" s="113">
        <f t="shared" si="71"/>
        <v>0.76073134459476721</v>
      </c>
      <c r="N61" s="113">
        <f t="shared" si="72"/>
        <v>0.45098643612791595</v>
      </c>
      <c r="O61" s="113">
        <f t="shared" si="73"/>
        <v>0.90438145925576574</v>
      </c>
      <c r="P61" s="113">
        <f t="shared" si="74"/>
        <v>0.53614692507140749</v>
      </c>
      <c r="Q61" s="150">
        <f t="shared" si="75"/>
        <v>16</v>
      </c>
      <c r="R61" s="113">
        <f t="shared" si="76"/>
        <v>0.30974490846685127</v>
      </c>
      <c r="S61" s="113">
        <f t="shared" si="77"/>
        <v>0</v>
      </c>
      <c r="T61" s="113">
        <f t="shared" si="78"/>
        <v>0.36823453418435814</v>
      </c>
      <c r="U61" s="113">
        <f t="shared" si="79"/>
        <v>0</v>
      </c>
      <c r="W61" s="114"/>
      <c r="X61" s="114"/>
      <c r="Y61" s="113"/>
      <c r="Z61" s="115">
        <f t="shared" si="80"/>
        <v>1502.501517942399</v>
      </c>
      <c r="AA61" s="115">
        <f t="shared" si="81"/>
        <v>3690.1332959999995</v>
      </c>
      <c r="AB61" s="115">
        <f t="shared" si="82"/>
        <v>71.4375</v>
      </c>
      <c r="AC61" s="115">
        <f t="shared" si="83"/>
        <v>71.4375</v>
      </c>
      <c r="AD61" s="115">
        <f t="shared" si="84"/>
        <v>175.45000399999998</v>
      </c>
      <c r="AE61" s="115">
        <f t="shared" si="85"/>
        <v>1263.8472276295872</v>
      </c>
      <c r="AF61" s="115">
        <f t="shared" si="86"/>
        <v>3104.0000159999995</v>
      </c>
      <c r="AG61" s="115">
        <f t="shared" si="87"/>
        <v>71.437500000000014</v>
      </c>
      <c r="AH61" s="115">
        <f t="shared" si="88"/>
        <v>71.4375</v>
      </c>
      <c r="AI61" s="115">
        <f t="shared" si="89"/>
        <v>175.45000399999998</v>
      </c>
      <c r="AK61" s="151"/>
      <c r="AL61" s="42" t="s">
        <v>329</v>
      </c>
      <c r="AM61" s="44">
        <v>1143</v>
      </c>
      <c r="AN61" s="44">
        <v>175.45000399999998</v>
      </c>
      <c r="AO61" s="44">
        <v>18.549997000000001</v>
      </c>
      <c r="AP61" s="44">
        <v>36.633329999999994</v>
      </c>
      <c r="AQ61" s="44">
        <v>6.5146763974995414</v>
      </c>
      <c r="AR61" s="181">
        <v>16</v>
      </c>
      <c r="AS61" s="181">
        <v>30.974490846685129</v>
      </c>
      <c r="AT61" s="44">
        <v>36.823453418435818</v>
      </c>
      <c r="AU61" s="44">
        <v>-9.4853236025004577</v>
      </c>
      <c r="AV61" s="44">
        <v>2807.2000639999997</v>
      </c>
      <c r="AW61" s="44">
        <v>1664.2000640000001</v>
      </c>
      <c r="AX61" s="44">
        <v>104.01250400000001</v>
      </c>
      <c r="AY61" s="125"/>
    </row>
    <row r="62" spans="1:51" x14ac:dyDescent="0.25">
      <c r="A62" s="112" t="s">
        <v>439</v>
      </c>
      <c r="B62" s="112" t="str">
        <f t="shared" si="65"/>
        <v>German Yellow Potato Salad</v>
      </c>
      <c r="D62" s="144">
        <f t="shared" si="66"/>
        <v>701</v>
      </c>
      <c r="E62" s="145">
        <f t="shared" si="66"/>
        <v>116.01666900000001</v>
      </c>
      <c r="F62" s="145">
        <f t="shared" si="66"/>
        <v>8.5666659999999997</v>
      </c>
      <c r="G62" s="145">
        <f t="shared" si="66"/>
        <v>28.399997000000003</v>
      </c>
      <c r="H62" s="146">
        <f t="shared" si="67"/>
        <v>6.0422351894967781</v>
      </c>
      <c r="I62" s="147">
        <f t="shared" si="68"/>
        <v>8</v>
      </c>
      <c r="J62" s="148">
        <f t="shared" si="69"/>
        <v>0.5727748170630772</v>
      </c>
      <c r="K62" s="148">
        <f t="shared" si="69"/>
        <v>0.70334447219606044</v>
      </c>
      <c r="L62" s="149">
        <f t="shared" si="70"/>
        <v>7.9999999999999991</v>
      </c>
      <c r="M62" s="113">
        <f t="shared" si="71"/>
        <v>0.75836149914684814</v>
      </c>
      <c r="N62" s="113">
        <f t="shared" si="72"/>
        <v>0.18558668208377094</v>
      </c>
      <c r="O62" s="113">
        <f t="shared" si="73"/>
        <v>0.93123746446505062</v>
      </c>
      <c r="P62" s="113">
        <f t="shared" si="74"/>
        <v>0.22789299226899018</v>
      </c>
      <c r="Q62" s="150">
        <f t="shared" si="75"/>
        <v>8</v>
      </c>
      <c r="R62" s="113">
        <f t="shared" si="76"/>
        <v>0.57277481706307709</v>
      </c>
      <c r="S62" s="113">
        <f t="shared" si="77"/>
        <v>0</v>
      </c>
      <c r="T62" s="113">
        <f t="shared" si="78"/>
        <v>0.70334447219606056</v>
      </c>
      <c r="U62" s="113">
        <f t="shared" si="79"/>
        <v>0</v>
      </c>
      <c r="W62" s="114"/>
      <c r="X62" s="114"/>
      <c r="Y62" s="113"/>
      <c r="Z62" s="115">
        <f t="shared" si="80"/>
        <v>924.36127201686861</v>
      </c>
      <c r="AA62" s="115">
        <f t="shared" si="81"/>
        <v>1223.8666560000001</v>
      </c>
      <c r="AB62" s="115">
        <f t="shared" si="82"/>
        <v>87.625000000000014</v>
      </c>
      <c r="AC62" s="115">
        <f t="shared" si="83"/>
        <v>87.625</v>
      </c>
      <c r="AD62" s="115">
        <f t="shared" si="84"/>
        <v>116.01666899999999</v>
      </c>
      <c r="AE62" s="115">
        <f t="shared" si="85"/>
        <v>752.7618107618656</v>
      </c>
      <c r="AF62" s="115">
        <f t="shared" si="86"/>
        <v>996.66668000000004</v>
      </c>
      <c r="AG62" s="115">
        <f t="shared" si="87"/>
        <v>87.624999999999986</v>
      </c>
      <c r="AH62" s="115">
        <f t="shared" si="88"/>
        <v>87.625</v>
      </c>
      <c r="AI62" s="115">
        <f t="shared" si="89"/>
        <v>116.01666900000001</v>
      </c>
      <c r="AK62" s="151"/>
      <c r="AL62" s="42" t="s">
        <v>330</v>
      </c>
      <c r="AM62" s="44">
        <v>701</v>
      </c>
      <c r="AN62" s="44">
        <v>116.01666900000001</v>
      </c>
      <c r="AO62" s="44">
        <v>8.5666659999999997</v>
      </c>
      <c r="AP62" s="44">
        <v>28.399997000000003</v>
      </c>
      <c r="AQ62" s="44">
        <v>6.0422351894967781</v>
      </c>
      <c r="AR62" s="181">
        <v>8</v>
      </c>
      <c r="AS62" s="181">
        <v>57.277481706307718</v>
      </c>
      <c r="AT62" s="44">
        <v>70.334447219606048</v>
      </c>
      <c r="AU62" s="44">
        <v>-1.9577648105032222</v>
      </c>
      <c r="AV62" s="44">
        <v>928.13335200000006</v>
      </c>
      <c r="AW62" s="44">
        <v>227.133352</v>
      </c>
      <c r="AX62" s="44">
        <v>28.391669</v>
      </c>
      <c r="AY62" s="125"/>
    </row>
    <row r="63" spans="1:51" x14ac:dyDescent="0.25">
      <c r="A63" s="112" t="s">
        <v>439</v>
      </c>
      <c r="B63" s="112" t="str">
        <f t="shared" si="65"/>
        <v>Greek Pasta Salad</v>
      </c>
      <c r="D63" s="144">
        <f t="shared" si="66"/>
        <v>4438</v>
      </c>
      <c r="E63" s="145">
        <f t="shared" si="66"/>
        <v>434.15000699999996</v>
      </c>
      <c r="F63" s="145">
        <f t="shared" si="66"/>
        <v>23.199997000000003</v>
      </c>
      <c r="G63" s="145">
        <f t="shared" si="66"/>
        <v>73.099991999999986</v>
      </c>
      <c r="H63" s="146">
        <f t="shared" si="67"/>
        <v>10.222273242989953</v>
      </c>
      <c r="I63" s="147">
        <f t="shared" si="68"/>
        <v>16</v>
      </c>
      <c r="J63" s="148">
        <f t="shared" si="69"/>
        <v>0.5229050845350558</v>
      </c>
      <c r="K63" s="148">
        <f t="shared" si="69"/>
        <v>0.60648299458635191</v>
      </c>
      <c r="L63" s="149">
        <f t="shared" si="70"/>
        <v>16</v>
      </c>
      <c r="M63" s="113">
        <f t="shared" si="71"/>
        <v>0.81845604726896815</v>
      </c>
      <c r="N63" s="113">
        <f t="shared" si="72"/>
        <v>0.29555096273391235</v>
      </c>
      <c r="O63" s="113">
        <f t="shared" si="73"/>
        <v>0.94927299268155241</v>
      </c>
      <c r="P63" s="113">
        <f t="shared" si="74"/>
        <v>0.3427899980952005</v>
      </c>
      <c r="Q63" s="150">
        <f t="shared" si="75"/>
        <v>16</v>
      </c>
      <c r="R63" s="113">
        <f t="shared" si="76"/>
        <v>0.5229050845350558</v>
      </c>
      <c r="S63" s="113">
        <f t="shared" si="77"/>
        <v>0</v>
      </c>
      <c r="T63" s="113">
        <f t="shared" si="78"/>
        <v>0.60648299458635191</v>
      </c>
      <c r="U63" s="113">
        <f t="shared" si="79"/>
        <v>0</v>
      </c>
      <c r="W63" s="114"/>
      <c r="X63" s="114"/>
      <c r="Y63" s="113"/>
      <c r="Z63" s="115">
        <f t="shared" si="80"/>
        <v>5422.4048008549271</v>
      </c>
      <c r="AA63" s="115">
        <f t="shared" si="81"/>
        <v>8487.1999359999991</v>
      </c>
      <c r="AB63" s="115">
        <f t="shared" si="82"/>
        <v>277.375</v>
      </c>
      <c r="AC63" s="115">
        <f t="shared" si="83"/>
        <v>277.375</v>
      </c>
      <c r="AD63" s="115">
        <f t="shared" si="84"/>
        <v>434.1500069999999</v>
      </c>
      <c r="AE63" s="115">
        <f t="shared" si="85"/>
        <v>4675.1567085705474</v>
      </c>
      <c r="AF63" s="115">
        <f t="shared" si="86"/>
        <v>7317.6000639999993</v>
      </c>
      <c r="AG63" s="115">
        <f t="shared" si="87"/>
        <v>277.375</v>
      </c>
      <c r="AH63" s="115">
        <f t="shared" si="88"/>
        <v>277.375</v>
      </c>
      <c r="AI63" s="115">
        <f t="shared" si="89"/>
        <v>434.1500069999999</v>
      </c>
      <c r="AK63" s="151"/>
      <c r="AL63" s="42" t="s">
        <v>352</v>
      </c>
      <c r="AM63" s="44">
        <v>4438</v>
      </c>
      <c r="AN63" s="44">
        <v>434.15000699999996</v>
      </c>
      <c r="AO63" s="44">
        <v>23.199997000000003</v>
      </c>
      <c r="AP63" s="44">
        <v>73.099991999999986</v>
      </c>
      <c r="AQ63" s="44">
        <v>10.222273242989951</v>
      </c>
      <c r="AR63" s="181">
        <v>16</v>
      </c>
      <c r="AS63" s="181">
        <v>52.290508453505581</v>
      </c>
      <c r="AT63" s="44">
        <v>60.648299458635194</v>
      </c>
      <c r="AU63" s="44">
        <v>-5.7777267570100479</v>
      </c>
      <c r="AV63" s="44">
        <v>6946.4001119999994</v>
      </c>
      <c r="AW63" s="44">
        <v>2508.4001120000007</v>
      </c>
      <c r="AX63" s="44">
        <v>156.77500700000004</v>
      </c>
      <c r="AY63" s="125"/>
    </row>
    <row r="64" spans="1:51" ht="15.75" customHeight="1" x14ac:dyDescent="0.25">
      <c r="A64" s="112" t="s">
        <v>439</v>
      </c>
      <c r="B64" s="112" t="str">
        <f t="shared" si="65"/>
        <v>Ham Salad</v>
      </c>
      <c r="D64" s="144">
        <f t="shared" si="66"/>
        <v>409</v>
      </c>
      <c r="E64" s="145">
        <f t="shared" si="66"/>
        <v>47.333334000000008</v>
      </c>
      <c r="F64" s="145">
        <f t="shared" si="66"/>
        <v>2.6666660000000002</v>
      </c>
      <c r="G64" s="145">
        <f t="shared" si="66"/>
        <v>1.25</v>
      </c>
      <c r="H64" s="146">
        <f t="shared" si="67"/>
        <v>8.6408449487204919</v>
      </c>
      <c r="I64" s="147">
        <f t="shared" si="68"/>
        <v>8</v>
      </c>
      <c r="J64" s="148">
        <f t="shared" si="69"/>
        <v>0.99756097560975576</v>
      </c>
      <c r="K64" s="148">
        <f t="shared" si="69"/>
        <v>1.0225</v>
      </c>
      <c r="L64" s="149">
        <f t="shared" si="70"/>
        <v>8.0000000000000018</v>
      </c>
      <c r="M64" s="113">
        <f t="shared" si="71"/>
        <v>0.92357724878048786</v>
      </c>
      <c r="N64" s="113">
        <f t="shared" si="72"/>
        <v>-7.3983726829267904E-2</v>
      </c>
      <c r="O64" s="113">
        <f t="shared" si="73"/>
        <v>0.94666668000000009</v>
      </c>
      <c r="P64" s="113">
        <f t="shared" si="74"/>
        <v>-7.5833319999999871E-2</v>
      </c>
      <c r="Q64" s="150">
        <f t="shared" si="75"/>
        <v>8</v>
      </c>
      <c r="R64" s="113">
        <f t="shared" si="76"/>
        <v>0.99756097560975598</v>
      </c>
      <c r="S64" s="113">
        <f t="shared" si="77"/>
        <v>0</v>
      </c>
      <c r="T64" s="113">
        <f t="shared" si="78"/>
        <v>1.0225</v>
      </c>
      <c r="U64" s="113">
        <f t="shared" si="79"/>
        <v>0</v>
      </c>
      <c r="W64" s="114"/>
      <c r="X64" s="114"/>
      <c r="Y64" s="113"/>
      <c r="Z64" s="115">
        <f t="shared" si="80"/>
        <v>442.84330362192526</v>
      </c>
      <c r="AA64" s="115">
        <f t="shared" si="81"/>
        <v>410.00000000000006</v>
      </c>
      <c r="AB64" s="115">
        <f t="shared" si="82"/>
        <v>51.124999999999993</v>
      </c>
      <c r="AC64" s="115">
        <f t="shared" si="83"/>
        <v>51.125</v>
      </c>
      <c r="AD64" s="115">
        <f t="shared" si="84"/>
        <v>47.333334000000008</v>
      </c>
      <c r="AE64" s="115">
        <f t="shared" si="85"/>
        <v>432.04224743602464</v>
      </c>
      <c r="AF64" s="115">
        <f t="shared" si="86"/>
        <v>400.00000000000006</v>
      </c>
      <c r="AG64" s="115">
        <f t="shared" si="87"/>
        <v>51.125000000000007</v>
      </c>
      <c r="AH64" s="115">
        <f t="shared" si="88"/>
        <v>51.125000000000007</v>
      </c>
      <c r="AI64" s="115">
        <f t="shared" si="89"/>
        <v>47.333334000000015</v>
      </c>
      <c r="AK64" s="151"/>
      <c r="AL64" s="42" t="s">
        <v>331</v>
      </c>
      <c r="AM64" s="44">
        <v>409</v>
      </c>
      <c r="AN64" s="44">
        <v>47.333334000000008</v>
      </c>
      <c r="AO64" s="44">
        <v>2.6666660000000002</v>
      </c>
      <c r="AP64" s="44">
        <v>1.25</v>
      </c>
      <c r="AQ64" s="44">
        <v>8.6408449487204919</v>
      </c>
      <c r="AR64" s="181">
        <v>8</v>
      </c>
      <c r="AS64" s="181">
        <v>99.756097560975576</v>
      </c>
      <c r="AT64" s="44">
        <v>102.25</v>
      </c>
      <c r="AU64" s="44">
        <v>0.6408449487204928</v>
      </c>
      <c r="AV64" s="44">
        <v>378.66667200000006</v>
      </c>
      <c r="AW64" s="44">
        <v>-30.333327999999966</v>
      </c>
      <c r="AX64" s="44">
        <v>-3.7916659999999962</v>
      </c>
      <c r="AY64" s="125"/>
    </row>
    <row r="65" spans="1:51" ht="15.75" customHeight="1" x14ac:dyDescent="0.25">
      <c r="A65" s="112" t="s">
        <v>439</v>
      </c>
      <c r="B65" s="112" t="str">
        <f t="shared" si="65"/>
        <v>Italian Cracked Olive Pasta Salad Base</v>
      </c>
      <c r="D65" s="144">
        <f t="shared" si="66"/>
        <v>613</v>
      </c>
      <c r="E65" s="145">
        <f t="shared" si="66"/>
        <v>97.800002000000006</v>
      </c>
      <c r="F65" s="145">
        <f t="shared" si="66"/>
        <v>5.4166660000000002</v>
      </c>
      <c r="G65" s="145">
        <f t="shared" si="66"/>
        <v>40.266662000000004</v>
      </c>
      <c r="H65" s="146">
        <f t="shared" si="67"/>
        <v>6.2678935323539147</v>
      </c>
      <c r="I65" s="147">
        <f t="shared" si="68"/>
        <v>8</v>
      </c>
      <c r="J65" s="148">
        <f t="shared" si="69"/>
        <v>0.5340341627142331</v>
      </c>
      <c r="K65" s="148">
        <f t="shared" si="69"/>
        <v>0.68545130714740776</v>
      </c>
      <c r="L65" s="149">
        <f t="shared" si="70"/>
        <v>7.9999999999999982</v>
      </c>
      <c r="M65" s="113">
        <f t="shared" si="71"/>
        <v>0.68161229600679041</v>
      </c>
      <c r="N65" s="113">
        <f t="shared" si="72"/>
        <v>0.14757813329255731</v>
      </c>
      <c r="O65" s="113">
        <f t="shared" si="73"/>
        <v>0.94752140226034032</v>
      </c>
      <c r="P65" s="113">
        <f t="shared" si="74"/>
        <v>0.26207009511293256</v>
      </c>
      <c r="Q65" s="150">
        <f t="shared" si="75"/>
        <v>8</v>
      </c>
      <c r="R65" s="113">
        <f t="shared" si="76"/>
        <v>0.53403416271423299</v>
      </c>
      <c r="S65" s="113">
        <f t="shared" si="77"/>
        <v>0</v>
      </c>
      <c r="T65" s="113">
        <f t="shared" si="78"/>
        <v>0.74237040862431236</v>
      </c>
      <c r="U65" s="113">
        <f t="shared" si="79"/>
        <v>5.6919101476904599E-2</v>
      </c>
      <c r="W65" s="114"/>
      <c r="X65" s="114"/>
      <c r="Y65" s="113"/>
      <c r="Z65" s="115">
        <f t="shared" si="80"/>
        <v>899.3382361076026</v>
      </c>
      <c r="AA65" s="115">
        <f t="shared" si="81"/>
        <v>1147.8666400000002</v>
      </c>
      <c r="AB65" s="115">
        <f t="shared" si="82"/>
        <v>76.625000000000014</v>
      </c>
      <c r="AC65" s="115">
        <f t="shared" si="83"/>
        <v>76.625</v>
      </c>
      <c r="AD65" s="115">
        <f t="shared" si="84"/>
        <v>97.800002000000006</v>
      </c>
      <c r="AE65" s="115">
        <f t="shared" si="85"/>
        <v>646.95108578832139</v>
      </c>
      <c r="AF65" s="115">
        <f t="shared" si="86"/>
        <v>825.7333440000001</v>
      </c>
      <c r="AG65" s="115">
        <f t="shared" si="87"/>
        <v>70.750000000000028</v>
      </c>
      <c r="AH65" s="115">
        <f t="shared" si="88"/>
        <v>76.625</v>
      </c>
      <c r="AI65" s="115">
        <f t="shared" si="89"/>
        <v>97.800002000000006</v>
      </c>
      <c r="AK65" s="151"/>
      <c r="AL65" s="42" t="s">
        <v>332</v>
      </c>
      <c r="AM65" s="44">
        <v>613</v>
      </c>
      <c r="AN65" s="44">
        <v>97.800002000000006</v>
      </c>
      <c r="AO65" s="44">
        <v>5.4166660000000002</v>
      </c>
      <c r="AP65" s="44">
        <v>40.266662000000004</v>
      </c>
      <c r="AQ65" s="44">
        <v>6.2678935323539156</v>
      </c>
      <c r="AR65" s="181">
        <v>8</v>
      </c>
      <c r="AS65" s="181">
        <v>53.40341627142331</v>
      </c>
      <c r="AT65" s="44">
        <v>68.545130714740779</v>
      </c>
      <c r="AU65" s="44">
        <v>-1.7321064676460844</v>
      </c>
      <c r="AV65" s="44">
        <v>782.40001600000005</v>
      </c>
      <c r="AW65" s="44">
        <v>169.40001600000002</v>
      </c>
      <c r="AX65" s="44">
        <v>21.175002000000003</v>
      </c>
      <c r="AY65" s="125"/>
    </row>
    <row r="66" spans="1:51" ht="15.75" customHeight="1" x14ac:dyDescent="0.25">
      <c r="A66" s="112" t="s">
        <v>439</v>
      </c>
      <c r="B66" s="112" t="str">
        <f t="shared" si="65"/>
        <v>Kroger Ham Salad</v>
      </c>
      <c r="D66" s="144">
        <f t="shared" si="66"/>
        <v>511</v>
      </c>
      <c r="E66" s="145">
        <f t="shared" si="66"/>
        <v>82.650000999999989</v>
      </c>
      <c r="F66" s="145">
        <f t="shared" si="66"/>
        <v>16.533332000000001</v>
      </c>
      <c r="G66" s="145">
        <f t="shared" si="66"/>
        <v>19.083333</v>
      </c>
      <c r="H66" s="146">
        <f t="shared" si="67"/>
        <v>6.1826980498161168</v>
      </c>
      <c r="I66" s="147">
        <f t="shared" si="68"/>
        <v>8</v>
      </c>
      <c r="J66" s="148">
        <f t="shared" si="69"/>
        <v>0.54009301319105407</v>
      </c>
      <c r="K66" s="148">
        <f t="shared" si="69"/>
        <v>0.64400941234753617</v>
      </c>
      <c r="L66" s="149">
        <f t="shared" si="70"/>
        <v>8.0000000000000036</v>
      </c>
      <c r="M66" s="113">
        <f t="shared" si="71"/>
        <v>0.69884443178604516</v>
      </c>
      <c r="N66" s="113">
        <f t="shared" si="72"/>
        <v>0.15875141859499109</v>
      </c>
      <c r="O66" s="113">
        <f t="shared" si="73"/>
        <v>0.83330533971872056</v>
      </c>
      <c r="P66" s="113">
        <f t="shared" si="74"/>
        <v>0.18929592737118439</v>
      </c>
      <c r="Q66" s="150">
        <f t="shared" si="75"/>
        <v>8</v>
      </c>
      <c r="R66" s="113">
        <f t="shared" si="76"/>
        <v>0.54009301319105429</v>
      </c>
      <c r="S66" s="113">
        <f t="shared" si="77"/>
        <v>0</v>
      </c>
      <c r="T66" s="113">
        <f t="shared" si="78"/>
        <v>0.64400941234753628</v>
      </c>
      <c r="U66" s="113">
        <f t="shared" si="79"/>
        <v>0</v>
      </c>
      <c r="W66" s="114"/>
      <c r="X66" s="114"/>
      <c r="Y66" s="113"/>
      <c r="Z66" s="115">
        <f t="shared" si="80"/>
        <v>731.20708523645396</v>
      </c>
      <c r="AA66" s="115">
        <f t="shared" si="81"/>
        <v>946.13332799999989</v>
      </c>
      <c r="AB66" s="115">
        <f t="shared" si="82"/>
        <v>63.874999999999979</v>
      </c>
      <c r="AC66" s="115">
        <f t="shared" si="83"/>
        <v>63.875000000000007</v>
      </c>
      <c r="AD66" s="115">
        <f t="shared" si="84"/>
        <v>82.650000999999975</v>
      </c>
      <c r="AE66" s="115">
        <f t="shared" si="85"/>
        <v>613.22059951336246</v>
      </c>
      <c r="AF66" s="115">
        <f t="shared" si="86"/>
        <v>793.46666399999992</v>
      </c>
      <c r="AG66" s="115">
        <f t="shared" si="87"/>
        <v>63.874999999999986</v>
      </c>
      <c r="AH66" s="115">
        <f t="shared" si="88"/>
        <v>63.875</v>
      </c>
      <c r="AI66" s="115">
        <f t="shared" si="89"/>
        <v>82.650000999999975</v>
      </c>
      <c r="AK66" s="151"/>
      <c r="AL66" s="42" t="s">
        <v>333</v>
      </c>
      <c r="AM66" s="44">
        <v>511</v>
      </c>
      <c r="AN66" s="44">
        <v>82.650000999999989</v>
      </c>
      <c r="AO66" s="44">
        <v>16.533332000000001</v>
      </c>
      <c r="AP66" s="44">
        <v>19.083333</v>
      </c>
      <c r="AQ66" s="44">
        <v>6.1826980498161159</v>
      </c>
      <c r="AR66" s="181">
        <v>8</v>
      </c>
      <c r="AS66" s="181">
        <v>54.009301319105404</v>
      </c>
      <c r="AT66" s="44">
        <v>64.400941234753617</v>
      </c>
      <c r="AU66" s="44">
        <v>-1.8173019501838836</v>
      </c>
      <c r="AV66" s="44">
        <v>661.20000799999991</v>
      </c>
      <c r="AW66" s="44">
        <v>150.20000799999994</v>
      </c>
      <c r="AX66" s="44">
        <v>18.775000999999993</v>
      </c>
      <c r="AY66" s="125"/>
    </row>
    <row r="67" spans="1:51" ht="15.75" customHeight="1" x14ac:dyDescent="0.25">
      <c r="A67" s="112" t="s">
        <v>439</v>
      </c>
      <c r="B67" s="112" t="str">
        <f t="shared" si="65"/>
        <v>Kroger Sandwich Spread</v>
      </c>
      <c r="D67" s="144">
        <f t="shared" si="66"/>
        <v>511</v>
      </c>
      <c r="E67" s="145">
        <f t="shared" si="66"/>
        <v>73.416667000000004</v>
      </c>
      <c r="F67" s="145">
        <f t="shared" si="66"/>
        <v>0</v>
      </c>
      <c r="G67" s="145">
        <f t="shared" si="66"/>
        <v>14.483333</v>
      </c>
      <c r="H67" s="146">
        <f t="shared" si="67"/>
        <v>6.9602723861054603</v>
      </c>
      <c r="I67" s="147">
        <f t="shared" si="68"/>
        <v>8</v>
      </c>
      <c r="J67" s="148">
        <f t="shared" si="69"/>
        <v>0.72667804323094431</v>
      </c>
      <c r="K67" s="148">
        <f t="shared" si="69"/>
        <v>0.87003404826318265</v>
      </c>
      <c r="L67" s="149">
        <f t="shared" si="70"/>
        <v>7.9999999999999991</v>
      </c>
      <c r="M67" s="113">
        <f t="shared" si="71"/>
        <v>0.83522943117178605</v>
      </c>
      <c r="N67" s="113">
        <f t="shared" si="72"/>
        <v>0.10855138794084174</v>
      </c>
      <c r="O67" s="113">
        <f t="shared" si="73"/>
        <v>0.99999999999999989</v>
      </c>
      <c r="P67" s="113">
        <f t="shared" si="74"/>
        <v>0.12996595173681724</v>
      </c>
      <c r="Q67" s="150">
        <f t="shared" si="75"/>
        <v>8</v>
      </c>
      <c r="R67" s="113">
        <f t="shared" si="76"/>
        <v>0.7266780432309442</v>
      </c>
      <c r="S67" s="113">
        <f t="shared" si="77"/>
        <v>0</v>
      </c>
      <c r="T67" s="113">
        <f t="shared" si="78"/>
        <v>0.87003404826318254</v>
      </c>
      <c r="U67" s="113">
        <f t="shared" si="79"/>
        <v>0</v>
      </c>
      <c r="W67" s="114"/>
      <c r="X67" s="114"/>
      <c r="Y67" s="113"/>
      <c r="Z67" s="115">
        <f t="shared" si="80"/>
        <v>611.80794273867002</v>
      </c>
      <c r="AA67" s="115">
        <f t="shared" si="81"/>
        <v>703.2</v>
      </c>
      <c r="AB67" s="115">
        <f t="shared" si="82"/>
        <v>63.875000000000007</v>
      </c>
      <c r="AC67" s="115">
        <f t="shared" si="83"/>
        <v>63.875</v>
      </c>
      <c r="AD67" s="115">
        <f t="shared" si="84"/>
        <v>73.416667000000004</v>
      </c>
      <c r="AE67" s="115">
        <f t="shared" si="85"/>
        <v>511.00000000000006</v>
      </c>
      <c r="AF67" s="115">
        <f t="shared" si="86"/>
        <v>587.33333600000003</v>
      </c>
      <c r="AG67" s="115">
        <f t="shared" si="87"/>
        <v>63.875000000000014</v>
      </c>
      <c r="AH67" s="115">
        <f t="shared" si="88"/>
        <v>63.875000000000007</v>
      </c>
      <c r="AI67" s="115">
        <f t="shared" si="89"/>
        <v>73.41666699999999</v>
      </c>
      <c r="AK67" s="151"/>
      <c r="AL67" s="42" t="s">
        <v>334</v>
      </c>
      <c r="AM67" s="44">
        <v>511</v>
      </c>
      <c r="AN67" s="44">
        <v>73.416667000000004</v>
      </c>
      <c r="AO67" s="44">
        <v>0</v>
      </c>
      <c r="AP67" s="44">
        <v>14.483333</v>
      </c>
      <c r="AQ67" s="44">
        <v>6.9602723861054612</v>
      </c>
      <c r="AR67" s="181">
        <v>8</v>
      </c>
      <c r="AS67" s="181">
        <v>72.66780432309443</v>
      </c>
      <c r="AT67" s="44">
        <v>87.00340482631826</v>
      </c>
      <c r="AU67" s="44">
        <v>-1.0397276138945393</v>
      </c>
      <c r="AV67" s="44">
        <v>587.33333599999992</v>
      </c>
      <c r="AW67" s="44">
        <v>76.333335999999903</v>
      </c>
      <c r="AX67" s="44">
        <v>9.5416669999999879</v>
      </c>
      <c r="AY67" s="125"/>
    </row>
    <row r="68" spans="1:51" ht="15.75" customHeight="1" x14ac:dyDescent="0.25">
      <c r="A68" s="112" t="s">
        <v>439</v>
      </c>
      <c r="B68" s="112" t="str">
        <f t="shared" si="65"/>
        <v>Macaroni Bulk Salad</v>
      </c>
      <c r="D68" s="144">
        <f t="shared" si="66"/>
        <v>3685</v>
      </c>
      <c r="E68" s="145">
        <f t="shared" si="66"/>
        <v>603.26667299999997</v>
      </c>
      <c r="F68" s="145">
        <f t="shared" si="66"/>
        <v>24.449996000000002</v>
      </c>
      <c r="G68" s="145">
        <f t="shared" si="66"/>
        <v>105.14999599999999</v>
      </c>
      <c r="H68" s="146">
        <f t="shared" si="67"/>
        <v>6.1084097049067392</v>
      </c>
      <c r="I68" s="147">
        <f t="shared" si="68"/>
        <v>8</v>
      </c>
      <c r="J68" s="148">
        <f t="shared" si="69"/>
        <v>0.62852497186510736</v>
      </c>
      <c r="K68" s="148">
        <f t="shared" si="69"/>
        <v>0.73381036819336087</v>
      </c>
      <c r="L68" s="149">
        <f t="shared" si="70"/>
        <v>7.9999999999999991</v>
      </c>
      <c r="M68" s="113">
        <f t="shared" si="71"/>
        <v>0.8231602033638683</v>
      </c>
      <c r="N68" s="113">
        <f t="shared" si="72"/>
        <v>0.19463523149876094</v>
      </c>
      <c r="O68" s="113">
        <f t="shared" si="73"/>
        <v>0.9610493122017123</v>
      </c>
      <c r="P68" s="113">
        <f t="shared" si="74"/>
        <v>0.22723894400835143</v>
      </c>
      <c r="Q68" s="150">
        <f t="shared" si="75"/>
        <v>8</v>
      </c>
      <c r="R68" s="113">
        <f t="shared" si="76"/>
        <v>0.62852497186510725</v>
      </c>
      <c r="S68" s="113">
        <f t="shared" si="77"/>
        <v>0</v>
      </c>
      <c r="T68" s="113">
        <f t="shared" si="78"/>
        <v>0.73381036819336076</v>
      </c>
      <c r="U68" s="113">
        <f t="shared" si="79"/>
        <v>0</v>
      </c>
      <c r="W68" s="114"/>
      <c r="X68" s="114"/>
      <c r="Y68" s="113"/>
      <c r="Z68" s="115">
        <f t="shared" si="80"/>
        <v>4476.6498488886364</v>
      </c>
      <c r="AA68" s="115">
        <f t="shared" si="81"/>
        <v>5862.9333200000001</v>
      </c>
      <c r="AB68" s="115">
        <f t="shared" si="82"/>
        <v>460.62500000000006</v>
      </c>
      <c r="AC68" s="115">
        <f t="shared" si="83"/>
        <v>460.625</v>
      </c>
      <c r="AD68" s="115">
        <f t="shared" si="84"/>
        <v>603.26667299999997</v>
      </c>
      <c r="AE68" s="115">
        <f t="shared" si="85"/>
        <v>3834.3505928513314</v>
      </c>
      <c r="AF68" s="115">
        <f t="shared" si="86"/>
        <v>5021.7333520000002</v>
      </c>
      <c r="AG68" s="115">
        <f t="shared" si="87"/>
        <v>460.62500000000006</v>
      </c>
      <c r="AH68" s="115">
        <f t="shared" si="88"/>
        <v>460.625</v>
      </c>
      <c r="AI68" s="115">
        <f t="shared" si="89"/>
        <v>603.26667299999997</v>
      </c>
      <c r="AK68" s="151"/>
      <c r="AL68" s="42" t="s">
        <v>335</v>
      </c>
      <c r="AM68" s="44">
        <v>3685</v>
      </c>
      <c r="AN68" s="44">
        <v>603.26667299999997</v>
      </c>
      <c r="AO68" s="44">
        <v>24.449996000000002</v>
      </c>
      <c r="AP68" s="44">
        <v>105.14999599999999</v>
      </c>
      <c r="AQ68" s="44">
        <v>6.1084097049067383</v>
      </c>
      <c r="AR68" s="181">
        <v>8</v>
      </c>
      <c r="AS68" s="181">
        <v>62.852497186510739</v>
      </c>
      <c r="AT68" s="44">
        <v>73.381036819336089</v>
      </c>
      <c r="AU68" s="44">
        <v>-1.8915902950932617</v>
      </c>
      <c r="AV68" s="44">
        <v>4826.1333839999998</v>
      </c>
      <c r="AW68" s="44">
        <v>1141.133384</v>
      </c>
      <c r="AX68" s="44">
        <v>142.641673</v>
      </c>
      <c r="AY68" s="125"/>
    </row>
    <row r="69" spans="1:51" ht="15.75" customHeight="1" x14ac:dyDescent="0.25">
      <c r="A69" s="112" t="s">
        <v>439</v>
      </c>
      <c r="B69" s="112" t="str">
        <f t="shared" si="65"/>
        <v>Neptune Salad</v>
      </c>
      <c r="D69" s="144">
        <f t="shared" si="66"/>
        <v>1509</v>
      </c>
      <c r="E69" s="145">
        <f t="shared" si="66"/>
        <v>335.01667800000001</v>
      </c>
      <c r="F69" s="145">
        <f t="shared" si="66"/>
        <v>61.083326</v>
      </c>
      <c r="G69" s="145">
        <f t="shared" si="66"/>
        <v>109.98332900000001</v>
      </c>
      <c r="H69" s="146">
        <f t="shared" si="67"/>
        <v>4.504253367350266</v>
      </c>
      <c r="I69" s="147">
        <f t="shared" si="68"/>
        <v>8</v>
      </c>
      <c r="J69" s="148">
        <f t="shared" si="69"/>
        <v>0.37271529746268078</v>
      </c>
      <c r="K69" s="148">
        <f t="shared" si="69"/>
        <v>0.47620549885174951</v>
      </c>
      <c r="L69" s="149">
        <f t="shared" si="70"/>
        <v>8.0000000000000018</v>
      </c>
      <c r="M69" s="113">
        <f t="shared" si="71"/>
        <v>0.66197927525900169</v>
      </c>
      <c r="N69" s="113">
        <f t="shared" si="72"/>
        <v>0.2892639777963209</v>
      </c>
      <c r="O69" s="113">
        <f t="shared" si="73"/>
        <v>0.84578812071913045</v>
      </c>
      <c r="P69" s="113">
        <f t="shared" si="74"/>
        <v>0.36958262186738094</v>
      </c>
      <c r="Q69" s="150">
        <f t="shared" si="75"/>
        <v>8</v>
      </c>
      <c r="R69" s="113">
        <f t="shared" si="76"/>
        <v>0.37271529746268089</v>
      </c>
      <c r="S69" s="113">
        <f t="shared" si="77"/>
        <v>0</v>
      </c>
      <c r="T69" s="113">
        <f t="shared" si="78"/>
        <v>0.47620549885174956</v>
      </c>
      <c r="U69" s="113">
        <f t="shared" si="79"/>
        <v>0</v>
      </c>
      <c r="W69" s="114"/>
      <c r="X69" s="114"/>
      <c r="Y69" s="113"/>
      <c r="Z69" s="115">
        <f t="shared" si="80"/>
        <v>2279.5275568250963</v>
      </c>
      <c r="AA69" s="115">
        <f t="shared" si="81"/>
        <v>4048.6666640000003</v>
      </c>
      <c r="AB69" s="115">
        <f t="shared" si="82"/>
        <v>188.62499999999994</v>
      </c>
      <c r="AC69" s="115">
        <f t="shared" si="83"/>
        <v>188.625</v>
      </c>
      <c r="AD69" s="115">
        <f t="shared" si="84"/>
        <v>335.01667800000001</v>
      </c>
      <c r="AE69" s="115">
        <f t="shared" si="85"/>
        <v>1784.1347768244539</v>
      </c>
      <c r="AF69" s="115">
        <f t="shared" si="86"/>
        <v>3168.8000320000001</v>
      </c>
      <c r="AG69" s="115">
        <f t="shared" si="87"/>
        <v>188.62499999999997</v>
      </c>
      <c r="AH69" s="115">
        <f t="shared" si="88"/>
        <v>188.625</v>
      </c>
      <c r="AI69" s="115">
        <f t="shared" si="89"/>
        <v>335.01667800000007</v>
      </c>
      <c r="AK69" s="151"/>
      <c r="AL69" s="42" t="s">
        <v>336</v>
      </c>
      <c r="AM69" s="44">
        <v>1509</v>
      </c>
      <c r="AN69" s="44">
        <v>335.01667800000001</v>
      </c>
      <c r="AO69" s="44">
        <v>61.083326</v>
      </c>
      <c r="AP69" s="44">
        <v>109.98332900000001</v>
      </c>
      <c r="AQ69" s="44">
        <v>4.504253367350266</v>
      </c>
      <c r="AR69" s="181">
        <v>8</v>
      </c>
      <c r="AS69" s="181">
        <v>37.271529746268079</v>
      </c>
      <c r="AT69" s="44">
        <v>47.620549885174952</v>
      </c>
      <c r="AU69" s="44">
        <v>-3.4957466326497335</v>
      </c>
      <c r="AV69" s="44">
        <v>2680.1334240000001</v>
      </c>
      <c r="AW69" s="44">
        <v>1171.1334240000003</v>
      </c>
      <c r="AX69" s="44">
        <v>146.39167799999998</v>
      </c>
      <c r="AY69" s="125"/>
    </row>
    <row r="70" spans="1:51" ht="15.75" customHeight="1" x14ac:dyDescent="0.25">
      <c r="A70" s="112" t="s">
        <v>439</v>
      </c>
      <c r="B70" s="112" t="str">
        <f t="shared" si="65"/>
        <v>None</v>
      </c>
      <c r="D70" s="144">
        <f t="shared" si="66"/>
        <v>0</v>
      </c>
      <c r="E70" s="145">
        <f t="shared" si="66"/>
        <v>2.033334</v>
      </c>
      <c r="F70" s="145">
        <f t="shared" si="66"/>
        <v>0</v>
      </c>
      <c r="G70" s="145">
        <f t="shared" si="66"/>
        <v>1838.55</v>
      </c>
      <c r="H70" s="146">
        <f t="shared" si="67"/>
        <v>0</v>
      </c>
      <c r="I70" s="147">
        <f t="shared" si="68"/>
        <v>10</v>
      </c>
      <c r="J70" s="148">
        <f t="shared" si="69"/>
        <v>0</v>
      </c>
      <c r="K70" s="148">
        <f t="shared" si="69"/>
        <v>0</v>
      </c>
      <c r="L70" s="149">
        <f t="shared" si="70"/>
        <v>0</v>
      </c>
      <c r="M70" s="113">
        <f t="shared" si="71"/>
        <v>0</v>
      </c>
      <c r="N70" s="113">
        <f t="shared" si="72"/>
        <v>0</v>
      </c>
      <c r="O70" s="113">
        <f t="shared" si="73"/>
        <v>0</v>
      </c>
      <c r="P70" s="113">
        <f t="shared" si="74"/>
        <v>0</v>
      </c>
      <c r="Q70" s="150">
        <f t="shared" si="75"/>
        <v>10</v>
      </c>
      <c r="R70" s="113">
        <f t="shared" si="76"/>
        <v>0</v>
      </c>
      <c r="S70" s="113">
        <f t="shared" si="77"/>
        <v>0</v>
      </c>
      <c r="T70" s="113">
        <f t="shared" si="78"/>
        <v>0</v>
      </c>
      <c r="U70" s="113">
        <f t="shared" si="79"/>
        <v>0</v>
      </c>
      <c r="W70" s="114"/>
      <c r="X70" s="114"/>
      <c r="Y70" s="113"/>
      <c r="Z70" s="115">
        <f t="shared" si="80"/>
        <v>0</v>
      </c>
      <c r="AA70" s="115">
        <f t="shared" si="81"/>
        <v>18405.833339999997</v>
      </c>
      <c r="AB70" s="115">
        <f t="shared" si="82"/>
        <v>0</v>
      </c>
      <c r="AC70" s="115">
        <f t="shared" si="83"/>
        <v>0</v>
      </c>
      <c r="AD70" s="115">
        <f t="shared" si="84"/>
        <v>0</v>
      </c>
      <c r="AE70" s="115">
        <f t="shared" si="85"/>
        <v>0</v>
      </c>
      <c r="AF70" s="115">
        <f t="shared" si="86"/>
        <v>20.33334</v>
      </c>
      <c r="AG70" s="115">
        <f t="shared" si="87"/>
        <v>0</v>
      </c>
      <c r="AH70" s="115">
        <f t="shared" si="88"/>
        <v>0</v>
      </c>
      <c r="AI70" s="115">
        <f t="shared" si="89"/>
        <v>0</v>
      </c>
      <c r="AK70" s="151"/>
      <c r="AL70" s="42" t="s">
        <v>337</v>
      </c>
      <c r="AM70" s="44">
        <v>0</v>
      </c>
      <c r="AN70" s="44">
        <v>2.033334</v>
      </c>
      <c r="AO70" s="44">
        <v>0</v>
      </c>
      <c r="AP70" s="44">
        <v>1838.55</v>
      </c>
      <c r="AQ70" s="44">
        <v>0</v>
      </c>
      <c r="AR70" s="181">
        <v>10</v>
      </c>
      <c r="AS70" s="181">
        <v>0</v>
      </c>
      <c r="AT70" s="44">
        <v>0</v>
      </c>
      <c r="AU70" s="44">
        <v>-10</v>
      </c>
      <c r="AV70" s="44">
        <v>20.33334</v>
      </c>
      <c r="AW70" s="44">
        <v>20.33334</v>
      </c>
      <c r="AX70" s="44">
        <v>2.033334</v>
      </c>
      <c r="AY70" s="125"/>
    </row>
    <row r="71" spans="1:51" ht="15.75" customHeight="1" x14ac:dyDescent="0.25">
      <c r="A71" s="112" t="s">
        <v>439</v>
      </c>
      <c r="B71" s="112" t="str">
        <f t="shared" si="65"/>
        <v>Orecchiette Pasta Salad</v>
      </c>
      <c r="D71" s="144">
        <f t="shared" si="66"/>
        <v>870</v>
      </c>
      <c r="E71" s="145">
        <f t="shared" si="66"/>
        <v>187.53333499999999</v>
      </c>
      <c r="F71" s="145">
        <f t="shared" si="66"/>
        <v>1.9</v>
      </c>
      <c r="G71" s="145">
        <f t="shared" si="66"/>
        <v>10.916665</v>
      </c>
      <c r="H71" s="146">
        <f t="shared" si="67"/>
        <v>4.639175216502176</v>
      </c>
      <c r="I71" s="147">
        <f t="shared" si="68"/>
        <v>5</v>
      </c>
      <c r="J71" s="148">
        <f t="shared" si="69"/>
        <v>0.86848015972048931</v>
      </c>
      <c r="K71" s="148">
        <f t="shared" si="69"/>
        <v>0.91852893789786261</v>
      </c>
      <c r="L71" s="149">
        <f t="shared" si="70"/>
        <v>4.9999999999999991</v>
      </c>
      <c r="M71" s="113">
        <f t="shared" si="71"/>
        <v>0.9360286249064137</v>
      </c>
      <c r="N71" s="113">
        <f t="shared" si="72"/>
        <v>6.7548465185924389E-2</v>
      </c>
      <c r="O71" s="113">
        <f t="shared" si="73"/>
        <v>0.98997008631031047</v>
      </c>
      <c r="P71" s="113">
        <f t="shared" si="74"/>
        <v>7.1441148412447864E-2</v>
      </c>
      <c r="Q71" s="150">
        <f t="shared" si="75"/>
        <v>5</v>
      </c>
      <c r="R71" s="113">
        <f t="shared" si="76"/>
        <v>0.8684801597204892</v>
      </c>
      <c r="S71" s="113">
        <f t="shared" si="77"/>
        <v>0</v>
      </c>
      <c r="T71" s="113">
        <f t="shared" si="78"/>
        <v>0.91852893789786261</v>
      </c>
      <c r="U71" s="113">
        <f t="shared" si="79"/>
        <v>0</v>
      </c>
      <c r="W71" s="114"/>
      <c r="X71" s="114"/>
      <c r="Y71" s="113"/>
      <c r="Z71" s="115">
        <f t="shared" si="80"/>
        <v>929.45875462621098</v>
      </c>
      <c r="AA71" s="115">
        <f t="shared" si="81"/>
        <v>1001.75</v>
      </c>
      <c r="AB71" s="115">
        <f t="shared" si="82"/>
        <v>174.00000000000003</v>
      </c>
      <c r="AC71" s="115">
        <f t="shared" si="83"/>
        <v>174</v>
      </c>
      <c r="AD71" s="115">
        <f t="shared" si="84"/>
        <v>187.53333499999997</v>
      </c>
      <c r="AE71" s="115">
        <f t="shared" si="85"/>
        <v>878.81443291135429</v>
      </c>
      <c r="AF71" s="115">
        <f t="shared" si="86"/>
        <v>947.16667499999994</v>
      </c>
      <c r="AG71" s="115">
        <f t="shared" si="87"/>
        <v>174</v>
      </c>
      <c r="AH71" s="115">
        <f t="shared" si="88"/>
        <v>174</v>
      </c>
      <c r="AI71" s="115">
        <f t="shared" si="89"/>
        <v>187.53333499999997</v>
      </c>
      <c r="AK71" s="151"/>
      <c r="AL71" s="42" t="s">
        <v>338</v>
      </c>
      <c r="AM71" s="44">
        <v>870</v>
      </c>
      <c r="AN71" s="44">
        <v>187.53333499999999</v>
      </c>
      <c r="AO71" s="44">
        <v>1.9</v>
      </c>
      <c r="AP71" s="44">
        <v>10.916665</v>
      </c>
      <c r="AQ71" s="44">
        <v>4.6391752165021751</v>
      </c>
      <c r="AR71" s="181">
        <v>5</v>
      </c>
      <c r="AS71" s="181">
        <v>86.848015972048927</v>
      </c>
      <c r="AT71" s="44">
        <v>91.852893789786265</v>
      </c>
      <c r="AU71" s="44">
        <v>-0.36082478349782493</v>
      </c>
      <c r="AV71" s="44">
        <v>937.66667500000005</v>
      </c>
      <c r="AW71" s="44">
        <v>67.666675000000026</v>
      </c>
      <c r="AX71" s="44">
        <v>13.533335000000006</v>
      </c>
      <c r="AY71" s="125"/>
    </row>
    <row r="72" spans="1:51" x14ac:dyDescent="0.25">
      <c r="A72" s="112" t="s">
        <v>439</v>
      </c>
      <c r="B72" s="112" t="str">
        <f t="shared" si="65"/>
        <v>Picnic Potato Salad</v>
      </c>
      <c r="D72" s="144">
        <f t="shared" si="66"/>
        <v>7388</v>
      </c>
      <c r="E72" s="145">
        <f t="shared" si="66"/>
        <v>1259.1666860000003</v>
      </c>
      <c r="F72" s="145">
        <f t="shared" si="66"/>
        <v>204.19998200000001</v>
      </c>
      <c r="G72" s="145">
        <f t="shared" si="66"/>
        <v>125.733327</v>
      </c>
      <c r="H72" s="146">
        <f t="shared" si="67"/>
        <v>5.8673725108384884</v>
      </c>
      <c r="I72" s="147">
        <f t="shared" si="68"/>
        <v>8</v>
      </c>
      <c r="J72" s="148">
        <f t="shared" si="69"/>
        <v>0.58114656277498766</v>
      </c>
      <c r="K72" s="148">
        <f t="shared" si="69"/>
        <v>0.63107901812616651</v>
      </c>
      <c r="L72" s="149">
        <f t="shared" si="70"/>
        <v>7.9999999999999982</v>
      </c>
      <c r="M72" s="113">
        <f t="shared" si="71"/>
        <v>0.79237725125032177</v>
      </c>
      <c r="N72" s="113">
        <f t="shared" si="72"/>
        <v>0.21123068847533411</v>
      </c>
      <c r="O72" s="113">
        <f t="shared" si="73"/>
        <v>0.86045877190910569</v>
      </c>
      <c r="P72" s="113">
        <f t="shared" si="74"/>
        <v>0.22937975378293918</v>
      </c>
      <c r="Q72" s="150">
        <f t="shared" si="75"/>
        <v>8</v>
      </c>
      <c r="R72" s="113">
        <f t="shared" si="76"/>
        <v>0.58114656277498755</v>
      </c>
      <c r="S72" s="113">
        <f t="shared" si="77"/>
        <v>0</v>
      </c>
      <c r="T72" s="113">
        <f t="shared" si="78"/>
        <v>0.6310790181261664</v>
      </c>
      <c r="U72" s="113">
        <f t="shared" si="79"/>
        <v>0</v>
      </c>
      <c r="W72" s="114"/>
      <c r="X72" s="114"/>
      <c r="Y72" s="113"/>
      <c r="Z72" s="115">
        <f t="shared" si="80"/>
        <v>9323.8416276365806</v>
      </c>
      <c r="AA72" s="115">
        <f t="shared" si="81"/>
        <v>12712.799960000002</v>
      </c>
      <c r="AB72" s="115">
        <f t="shared" si="82"/>
        <v>923.50000000000023</v>
      </c>
      <c r="AC72" s="115">
        <f t="shared" si="83"/>
        <v>923.50000000000011</v>
      </c>
      <c r="AD72" s="115">
        <f t="shared" si="84"/>
        <v>1259.1666860000003</v>
      </c>
      <c r="AE72" s="115">
        <f t="shared" si="85"/>
        <v>8586.1173611005142</v>
      </c>
      <c r="AF72" s="115">
        <f t="shared" si="86"/>
        <v>11706.933344000003</v>
      </c>
      <c r="AG72" s="115">
        <f t="shared" si="87"/>
        <v>923.50000000000011</v>
      </c>
      <c r="AH72" s="115">
        <f t="shared" si="88"/>
        <v>923.5</v>
      </c>
      <c r="AI72" s="115">
        <f t="shared" si="89"/>
        <v>1259.1666860000003</v>
      </c>
      <c r="AK72" s="151"/>
      <c r="AL72" s="42" t="s">
        <v>354</v>
      </c>
      <c r="AM72" s="44">
        <v>7388</v>
      </c>
      <c r="AN72" s="44">
        <v>1259.1666860000003</v>
      </c>
      <c r="AO72" s="44">
        <v>204.19998200000001</v>
      </c>
      <c r="AP72" s="44">
        <v>125.733327</v>
      </c>
      <c r="AQ72" s="44">
        <v>5.8673725108384884</v>
      </c>
      <c r="AR72" s="181">
        <v>8</v>
      </c>
      <c r="AS72" s="181">
        <v>58.114656277498767</v>
      </c>
      <c r="AT72" s="44">
        <v>63.107901812616653</v>
      </c>
      <c r="AU72" s="44">
        <v>-2.1326274891615116</v>
      </c>
      <c r="AV72" s="44">
        <v>10073.333488000002</v>
      </c>
      <c r="AW72" s="44">
        <v>2685.3334880000002</v>
      </c>
      <c r="AX72" s="44">
        <v>335.66668600000003</v>
      </c>
      <c r="AY72" s="125"/>
    </row>
    <row r="73" spans="1:51" x14ac:dyDescent="0.25">
      <c r="A73" s="112" t="s">
        <v>439</v>
      </c>
      <c r="B73" s="112" t="str">
        <f t="shared" si="65"/>
        <v>Potato Pancakes</v>
      </c>
      <c r="D73" s="144">
        <f t="shared" si="66"/>
        <v>1070</v>
      </c>
      <c r="E73" s="145">
        <f t="shared" si="66"/>
        <v>124.20000199999998</v>
      </c>
      <c r="F73" s="145">
        <f t="shared" si="66"/>
        <v>16.599997999999999</v>
      </c>
      <c r="G73" s="145">
        <f t="shared" si="66"/>
        <v>2.2666659999999998</v>
      </c>
      <c r="H73" s="146">
        <f t="shared" si="67"/>
        <v>8.6151367372763819</v>
      </c>
      <c r="I73" s="147">
        <f t="shared" si="68"/>
        <v>8</v>
      </c>
      <c r="J73" s="148">
        <f t="shared" si="69"/>
        <v>0.93487884871798155</v>
      </c>
      <c r="K73" s="148">
        <f t="shared" si="69"/>
        <v>0.94992897727272718</v>
      </c>
      <c r="L73" s="149">
        <f t="shared" si="70"/>
        <v>8.0000000000000018</v>
      </c>
      <c r="M73" s="113">
        <f t="shared" si="71"/>
        <v>0.86812676546191414</v>
      </c>
      <c r="N73" s="113">
        <f t="shared" si="72"/>
        <v>-6.6752083256067407E-2</v>
      </c>
      <c r="O73" s="113">
        <f t="shared" si="73"/>
        <v>0.88210228693181814</v>
      </c>
      <c r="P73" s="113">
        <f t="shared" si="74"/>
        <v>-6.7826690340909046E-2</v>
      </c>
      <c r="Q73" s="150">
        <f t="shared" si="75"/>
        <v>8</v>
      </c>
      <c r="R73" s="113">
        <f t="shared" si="76"/>
        <v>0.93487884871798177</v>
      </c>
      <c r="S73" s="113">
        <f t="shared" si="77"/>
        <v>0</v>
      </c>
      <c r="T73" s="113">
        <f t="shared" si="78"/>
        <v>0.9499289772727274</v>
      </c>
      <c r="U73" s="113">
        <f t="shared" si="79"/>
        <v>0</v>
      </c>
      <c r="W73" s="114"/>
      <c r="X73" s="114"/>
      <c r="Y73" s="113"/>
      <c r="Z73" s="115">
        <f t="shared" si="80"/>
        <v>1232.5388901362496</v>
      </c>
      <c r="AA73" s="115">
        <f t="shared" si="81"/>
        <v>1144.5333279999998</v>
      </c>
      <c r="AB73" s="115">
        <f t="shared" si="82"/>
        <v>133.74999999999997</v>
      </c>
      <c r="AC73" s="115">
        <f t="shared" si="83"/>
        <v>133.75</v>
      </c>
      <c r="AD73" s="115">
        <f t="shared" si="84"/>
        <v>124.20000199999998</v>
      </c>
      <c r="AE73" s="115">
        <f t="shared" si="85"/>
        <v>1213.0112526085145</v>
      </c>
      <c r="AF73" s="115">
        <f t="shared" si="86"/>
        <v>1126.3999999999999</v>
      </c>
      <c r="AG73" s="115">
        <f t="shared" si="87"/>
        <v>133.74999999999997</v>
      </c>
      <c r="AH73" s="115">
        <f t="shared" si="88"/>
        <v>133.75</v>
      </c>
      <c r="AI73" s="115">
        <f t="shared" si="89"/>
        <v>124.20000199999998</v>
      </c>
      <c r="AK73" s="151"/>
      <c r="AL73" s="42" t="s">
        <v>453</v>
      </c>
      <c r="AM73" s="44">
        <v>1070</v>
      </c>
      <c r="AN73" s="44">
        <v>124.20000199999998</v>
      </c>
      <c r="AO73" s="44">
        <v>16.599997999999999</v>
      </c>
      <c r="AP73" s="44">
        <v>2.2666659999999998</v>
      </c>
      <c r="AQ73" s="44">
        <v>8.6151367372763819</v>
      </c>
      <c r="AR73" s="181">
        <v>8</v>
      </c>
      <c r="AS73" s="181">
        <v>93.487884871798158</v>
      </c>
      <c r="AT73" s="44">
        <v>94.99289772727272</v>
      </c>
      <c r="AU73" s="44">
        <v>0.61513673727638207</v>
      </c>
      <c r="AV73" s="44">
        <v>993.60001599999987</v>
      </c>
      <c r="AW73" s="44">
        <v>-76.399984000000046</v>
      </c>
      <c r="AX73" s="44">
        <v>-9.5499980000000058</v>
      </c>
      <c r="AY73" s="125"/>
    </row>
    <row r="74" spans="1:51" x14ac:dyDescent="0.25">
      <c r="A74" s="112" t="s">
        <v>439</v>
      </c>
      <c r="B74" s="112" t="str">
        <f t="shared" si="65"/>
        <v>Presto Pasta Salad</v>
      </c>
      <c r="D74" s="144">
        <f t="shared" si="66"/>
        <v>2688</v>
      </c>
      <c r="E74" s="145">
        <f t="shared" si="66"/>
        <v>282.31667300000004</v>
      </c>
      <c r="F74" s="145">
        <f t="shared" si="66"/>
        <v>11.949998000000001</v>
      </c>
      <c r="G74" s="145">
        <f t="shared" si="66"/>
        <v>78.266659000000004</v>
      </c>
      <c r="H74" s="146">
        <f t="shared" si="67"/>
        <v>9.5212229991106465</v>
      </c>
      <c r="I74" s="147">
        <f t="shared" si="68"/>
        <v>16</v>
      </c>
      <c r="J74" s="148">
        <f t="shared" si="69"/>
        <v>0.43418933817277522</v>
      </c>
      <c r="K74" s="148">
        <f t="shared" si="69"/>
        <v>0.54967149167905616</v>
      </c>
      <c r="L74" s="149">
        <f t="shared" si="70"/>
        <v>16.618238021638323</v>
      </c>
      <c r="M74" s="113">
        <f t="shared" si="71"/>
        <v>0.75782930080376976</v>
      </c>
      <c r="N74" s="113">
        <f t="shared" si="72"/>
        <v>0.32363996263099454</v>
      </c>
      <c r="O74" s="113">
        <f t="shared" si="73"/>
        <v>0.9593905828363416</v>
      </c>
      <c r="P74" s="113">
        <f t="shared" si="74"/>
        <v>0.40971909115728544</v>
      </c>
      <c r="Q74" s="150">
        <f t="shared" si="75"/>
        <v>16</v>
      </c>
      <c r="R74" s="113">
        <f t="shared" si="76"/>
        <v>0.45096636051329952</v>
      </c>
      <c r="S74" s="113">
        <f t="shared" si="77"/>
        <v>1.6777022340524306E-2</v>
      </c>
      <c r="T74" s="113">
        <f t="shared" si="78"/>
        <v>0.57091073015197147</v>
      </c>
      <c r="U74" s="113">
        <f t="shared" si="79"/>
        <v>2.1239238472915312E-2</v>
      </c>
      <c r="W74" s="114"/>
      <c r="X74" s="114"/>
      <c r="Y74" s="113"/>
      <c r="Z74" s="115">
        <f t="shared" si="80"/>
        <v>3546.9729095312764</v>
      </c>
      <c r="AA74" s="115">
        <f t="shared" si="81"/>
        <v>5960.5332800000006</v>
      </c>
      <c r="AB74" s="115">
        <f t="shared" si="82"/>
        <v>161.75000000000009</v>
      </c>
      <c r="AC74" s="115">
        <f t="shared" si="83"/>
        <v>168</v>
      </c>
      <c r="AD74" s="115">
        <f t="shared" si="84"/>
        <v>282.31667300000004</v>
      </c>
      <c r="AE74" s="115">
        <f t="shared" si="85"/>
        <v>2801.7785957969263</v>
      </c>
      <c r="AF74" s="115">
        <f t="shared" si="86"/>
        <v>4708.2667360000005</v>
      </c>
      <c r="AG74" s="115">
        <f t="shared" si="87"/>
        <v>161.75000000000009</v>
      </c>
      <c r="AH74" s="115">
        <f t="shared" si="88"/>
        <v>167.99999999999997</v>
      </c>
      <c r="AI74" s="115">
        <f t="shared" si="89"/>
        <v>282.31667300000004</v>
      </c>
      <c r="AK74" s="151"/>
      <c r="AL74" s="42" t="s">
        <v>355</v>
      </c>
      <c r="AM74" s="44">
        <v>2688</v>
      </c>
      <c r="AN74" s="44">
        <v>282.31667300000004</v>
      </c>
      <c r="AO74" s="44">
        <v>11.949998000000001</v>
      </c>
      <c r="AP74" s="44">
        <v>78.266659000000004</v>
      </c>
      <c r="AQ74" s="44">
        <v>9.5212229991106465</v>
      </c>
      <c r="AR74" s="181">
        <v>16</v>
      </c>
      <c r="AS74" s="181">
        <v>43.418933817277519</v>
      </c>
      <c r="AT74" s="44">
        <v>54.967149167905617</v>
      </c>
      <c r="AU74" s="44">
        <v>-6.4787770008893526</v>
      </c>
      <c r="AV74" s="44">
        <v>4517.0667680000006</v>
      </c>
      <c r="AW74" s="44">
        <v>1829.0667679999999</v>
      </c>
      <c r="AX74" s="44">
        <v>114.31667299999999</v>
      </c>
      <c r="AY74" s="125"/>
    </row>
    <row r="75" spans="1:51" x14ac:dyDescent="0.25">
      <c r="A75" s="112" t="s">
        <v>439</v>
      </c>
      <c r="B75" s="112" t="str">
        <f t="shared" si="65"/>
        <v>Raw Beet Red Cabbage Salad</v>
      </c>
      <c r="D75" s="144">
        <f t="shared" si="66"/>
        <v>473</v>
      </c>
      <c r="E75" s="145">
        <f t="shared" si="66"/>
        <v>87.266666999999998</v>
      </c>
      <c r="F75" s="145">
        <f t="shared" si="66"/>
        <v>22.283333000000002</v>
      </c>
      <c r="G75" s="145">
        <f t="shared" si="66"/>
        <v>17.566666000000001</v>
      </c>
      <c r="H75" s="146">
        <f t="shared" si="67"/>
        <v>5.4201680465234228</v>
      </c>
      <c r="I75" s="147">
        <f t="shared" si="68"/>
        <v>6</v>
      </c>
      <c r="J75" s="148">
        <f t="shared" si="69"/>
        <v>0.62016520582229018</v>
      </c>
      <c r="K75" s="148">
        <f t="shared" si="69"/>
        <v>0.71961052791723701</v>
      </c>
      <c r="L75" s="149">
        <f t="shared" si="70"/>
        <v>6.0000000000000018</v>
      </c>
      <c r="M75" s="113">
        <f t="shared" si="71"/>
        <v>0.6865084630208913</v>
      </c>
      <c r="N75" s="113">
        <f t="shared" si="72"/>
        <v>6.6343257198601124E-2</v>
      </c>
      <c r="O75" s="113">
        <f t="shared" si="73"/>
        <v>0.79659212231857601</v>
      </c>
      <c r="P75" s="113">
        <f t="shared" si="74"/>
        <v>7.6981594401339004E-2</v>
      </c>
      <c r="Q75" s="150">
        <f t="shared" si="75"/>
        <v>6</v>
      </c>
      <c r="R75" s="113">
        <f t="shared" si="76"/>
        <v>0.6201652058222904</v>
      </c>
      <c r="S75" s="113">
        <f t="shared" si="77"/>
        <v>0</v>
      </c>
      <c r="T75" s="113">
        <f t="shared" si="78"/>
        <v>0.71961052791723723</v>
      </c>
      <c r="U75" s="113">
        <f t="shared" si="79"/>
        <v>0</v>
      </c>
      <c r="W75" s="114"/>
      <c r="X75" s="114"/>
      <c r="Y75" s="113"/>
      <c r="Z75" s="115">
        <f t="shared" si="80"/>
        <v>688.9936912337904</v>
      </c>
      <c r="AA75" s="115">
        <f t="shared" si="81"/>
        <v>762.69999599999994</v>
      </c>
      <c r="AB75" s="115">
        <f t="shared" si="82"/>
        <v>78.833333333333314</v>
      </c>
      <c r="AC75" s="115">
        <f t="shared" si="83"/>
        <v>78.833333333333343</v>
      </c>
      <c r="AD75" s="115">
        <f t="shared" si="84"/>
        <v>87.266666999999984</v>
      </c>
      <c r="AE75" s="115">
        <f t="shared" si="85"/>
        <v>593.77940949664094</v>
      </c>
      <c r="AF75" s="115">
        <f t="shared" si="86"/>
        <v>657.3</v>
      </c>
      <c r="AG75" s="115">
        <f t="shared" si="87"/>
        <v>78.833333333333314</v>
      </c>
      <c r="AH75" s="115">
        <f t="shared" si="88"/>
        <v>78.833333333333343</v>
      </c>
      <c r="AI75" s="115">
        <f t="shared" si="89"/>
        <v>87.266666999999998</v>
      </c>
      <c r="AK75" s="151"/>
      <c r="AL75" s="42" t="s">
        <v>339</v>
      </c>
      <c r="AM75" s="44">
        <v>473</v>
      </c>
      <c r="AN75" s="44">
        <v>87.266666999999998</v>
      </c>
      <c r="AO75" s="44">
        <v>22.283333000000002</v>
      </c>
      <c r="AP75" s="44">
        <v>17.566666000000001</v>
      </c>
      <c r="AQ75" s="44">
        <v>5.4201680465234219</v>
      </c>
      <c r="AR75" s="181">
        <v>6</v>
      </c>
      <c r="AS75" s="181">
        <v>62.01652058222902</v>
      </c>
      <c r="AT75" s="44">
        <v>71.961052791723702</v>
      </c>
      <c r="AU75" s="44">
        <v>-0.57983195347657779</v>
      </c>
      <c r="AV75" s="44">
        <v>523.6000019999999</v>
      </c>
      <c r="AW75" s="44">
        <v>50.600002000000003</v>
      </c>
      <c r="AX75" s="44">
        <v>8.4333336666666678</v>
      </c>
      <c r="AY75" s="125"/>
    </row>
    <row r="76" spans="1:51" ht="15.75" customHeight="1" x14ac:dyDescent="0.25">
      <c r="A76" s="112" t="s">
        <v>439</v>
      </c>
      <c r="B76" s="112" t="str">
        <f t="shared" si="65"/>
        <v>Red Cabbage Cranberry</v>
      </c>
      <c r="D76" s="144">
        <f t="shared" si="66"/>
        <v>1604</v>
      </c>
      <c r="E76" s="145">
        <f t="shared" si="66"/>
        <v>286.34999999999997</v>
      </c>
      <c r="F76" s="145">
        <f t="shared" si="66"/>
        <v>9.2166650000000008</v>
      </c>
      <c r="G76" s="145">
        <f t="shared" si="66"/>
        <v>45.883330000000008</v>
      </c>
      <c r="H76" s="146">
        <f t="shared" si="67"/>
        <v>5.6015365811070374</v>
      </c>
      <c r="I76" s="147">
        <f t="shared" si="68"/>
        <v>6</v>
      </c>
      <c r="J76" s="148">
        <f t="shared" si="69"/>
        <v>0.76450921215174394</v>
      </c>
      <c r="K76" s="148">
        <f t="shared" si="69"/>
        <v>0.88319048654105425</v>
      </c>
      <c r="L76" s="149">
        <f t="shared" si="70"/>
        <v>6.1446129289704663</v>
      </c>
      <c r="M76" s="113">
        <f t="shared" si="71"/>
        <v>0.83862938700584844</v>
      </c>
      <c r="N76" s="113">
        <f t="shared" si="72"/>
        <v>7.4120174854104492E-2</v>
      </c>
      <c r="O76" s="113">
        <f t="shared" si="73"/>
        <v>0.96881696723140276</v>
      </c>
      <c r="P76" s="113">
        <f t="shared" si="74"/>
        <v>8.5626480690348505E-2</v>
      </c>
      <c r="Q76" s="150">
        <f t="shared" si="75"/>
        <v>6</v>
      </c>
      <c r="R76" s="113">
        <f t="shared" si="76"/>
        <v>0.78293553155077178</v>
      </c>
      <c r="S76" s="113">
        <f t="shared" si="77"/>
        <v>1.8426319399027835E-2</v>
      </c>
      <c r="T76" s="113">
        <f t="shared" si="78"/>
        <v>0.90447728039064679</v>
      </c>
      <c r="U76" s="113">
        <f t="shared" si="79"/>
        <v>2.1286793849592534E-2</v>
      </c>
      <c r="W76" s="114"/>
      <c r="X76" s="114"/>
      <c r="Y76" s="113"/>
      <c r="Z76" s="115">
        <f t="shared" si="80"/>
        <v>1912.6446376113147</v>
      </c>
      <c r="AA76" s="115">
        <f t="shared" si="81"/>
        <v>2048.6999699999997</v>
      </c>
      <c r="AB76" s="115">
        <f t="shared" si="82"/>
        <v>261.04166666666686</v>
      </c>
      <c r="AC76" s="115">
        <f t="shared" si="83"/>
        <v>267.33333333333331</v>
      </c>
      <c r="AD76" s="115">
        <f t="shared" si="84"/>
        <v>286.34999999999997</v>
      </c>
      <c r="AE76" s="115">
        <f t="shared" si="85"/>
        <v>1655.6274861533088</v>
      </c>
      <c r="AF76" s="115">
        <f t="shared" si="86"/>
        <v>1773.3999899999997</v>
      </c>
      <c r="AG76" s="115">
        <f t="shared" si="87"/>
        <v>261.04166666666674</v>
      </c>
      <c r="AH76" s="115">
        <f t="shared" si="88"/>
        <v>267.33333333333331</v>
      </c>
      <c r="AI76" s="115">
        <f t="shared" si="89"/>
        <v>286.34999999999997</v>
      </c>
      <c r="AK76" s="151"/>
      <c r="AL76" s="42" t="s">
        <v>340</v>
      </c>
      <c r="AM76" s="44">
        <v>1604</v>
      </c>
      <c r="AN76" s="44">
        <v>286.34999999999997</v>
      </c>
      <c r="AO76" s="44">
        <v>9.2166650000000008</v>
      </c>
      <c r="AP76" s="44">
        <v>45.883330000000008</v>
      </c>
      <c r="AQ76" s="44">
        <v>5.6015365811070374</v>
      </c>
      <c r="AR76" s="181">
        <v>6</v>
      </c>
      <c r="AS76" s="181">
        <v>76.45092121517439</v>
      </c>
      <c r="AT76" s="44">
        <v>88.31904865410543</v>
      </c>
      <c r="AU76" s="44">
        <v>-0.39846341889296238</v>
      </c>
      <c r="AV76" s="44">
        <v>1762.5999999999995</v>
      </c>
      <c r="AW76" s="44">
        <v>158.59999999999994</v>
      </c>
      <c r="AX76" s="44">
        <v>25.308333333333326</v>
      </c>
      <c r="AY76" s="125"/>
    </row>
    <row r="77" spans="1:51" ht="15.75" customHeight="1" x14ac:dyDescent="0.25">
      <c r="A77" s="112" t="s">
        <v>439</v>
      </c>
      <c r="B77" s="112" t="str">
        <f t="shared" si="65"/>
        <v>Rotini Pasta Salad</v>
      </c>
      <c r="D77" s="144">
        <f t="shared" si="66"/>
        <v>3548</v>
      </c>
      <c r="E77" s="145">
        <f t="shared" si="66"/>
        <v>302.03334899999999</v>
      </c>
      <c r="F77" s="145">
        <f t="shared" si="66"/>
        <v>20.466657000000001</v>
      </c>
      <c r="G77" s="145">
        <f t="shared" si="66"/>
        <v>71.149989999999988</v>
      </c>
      <c r="H77" s="146">
        <f t="shared" si="67"/>
        <v>11.747047177892929</v>
      </c>
      <c r="I77" s="147">
        <f t="shared" si="68"/>
        <v>16</v>
      </c>
      <c r="J77" s="148">
        <f t="shared" si="69"/>
        <v>0.56331767370321539</v>
      </c>
      <c r="K77" s="148">
        <f t="shared" si="69"/>
        <v>0.68759688643230599</v>
      </c>
      <c r="L77" s="149">
        <f t="shared" si="70"/>
        <v>15.999999999999998</v>
      </c>
      <c r="M77" s="113">
        <f t="shared" si="71"/>
        <v>0.76726369127157312</v>
      </c>
      <c r="N77" s="113">
        <f t="shared" si="72"/>
        <v>0.20394601756835773</v>
      </c>
      <c r="O77" s="113">
        <f t="shared" si="73"/>
        <v>0.93653749885511628</v>
      </c>
      <c r="P77" s="113">
        <f t="shared" si="74"/>
        <v>0.24894061242281029</v>
      </c>
      <c r="Q77" s="150">
        <f t="shared" si="75"/>
        <v>16</v>
      </c>
      <c r="R77" s="113">
        <f t="shared" si="76"/>
        <v>0.56331767370321528</v>
      </c>
      <c r="S77" s="113">
        <f t="shared" si="77"/>
        <v>0</v>
      </c>
      <c r="T77" s="113">
        <f t="shared" si="78"/>
        <v>0.68759688643230599</v>
      </c>
      <c r="U77" s="113">
        <f t="shared" si="79"/>
        <v>0</v>
      </c>
      <c r="W77" s="114"/>
      <c r="X77" s="114"/>
      <c r="Y77" s="113"/>
      <c r="Z77" s="115">
        <f t="shared" si="80"/>
        <v>4624.2250745893625</v>
      </c>
      <c r="AA77" s="115">
        <f t="shared" si="81"/>
        <v>6298.3999359999998</v>
      </c>
      <c r="AB77" s="115">
        <f t="shared" si="82"/>
        <v>221.75000000000003</v>
      </c>
      <c r="AC77" s="115">
        <f t="shared" si="83"/>
        <v>221.75</v>
      </c>
      <c r="AD77" s="115">
        <f t="shared" si="84"/>
        <v>302.03334899999999</v>
      </c>
      <c r="AE77" s="115">
        <f t="shared" si="85"/>
        <v>3788.4227853527527</v>
      </c>
      <c r="AF77" s="115">
        <f t="shared" si="86"/>
        <v>5160.0000959999998</v>
      </c>
      <c r="AG77" s="115">
        <f t="shared" si="87"/>
        <v>221.75</v>
      </c>
      <c r="AH77" s="115">
        <f t="shared" si="88"/>
        <v>221.75</v>
      </c>
      <c r="AI77" s="115">
        <f t="shared" si="89"/>
        <v>302.03334899999999</v>
      </c>
      <c r="AK77" s="151"/>
      <c r="AL77" s="42" t="s">
        <v>356</v>
      </c>
      <c r="AM77" s="44">
        <v>3548</v>
      </c>
      <c r="AN77" s="44">
        <v>302.03334899999999</v>
      </c>
      <c r="AO77" s="44">
        <v>20.466657000000001</v>
      </c>
      <c r="AP77" s="44">
        <v>71.149989999999988</v>
      </c>
      <c r="AQ77" s="44">
        <v>11.747047177892931</v>
      </c>
      <c r="AR77" s="181">
        <v>16</v>
      </c>
      <c r="AS77" s="181">
        <v>56.331767370321543</v>
      </c>
      <c r="AT77" s="44">
        <v>68.759688643230604</v>
      </c>
      <c r="AU77" s="44">
        <v>-4.25295282210707</v>
      </c>
      <c r="AV77" s="44">
        <v>4832.5335839999998</v>
      </c>
      <c r="AW77" s="44">
        <v>1284.5335840000002</v>
      </c>
      <c r="AX77" s="44">
        <v>80.283349000000015</v>
      </c>
      <c r="AY77" s="125"/>
    </row>
    <row r="78" spans="1:51" ht="15.75" customHeight="1" x14ac:dyDescent="0.25">
      <c r="A78" s="112" t="s">
        <v>439</v>
      </c>
      <c r="B78" s="112" t="str">
        <f t="shared" si="65"/>
        <v>Rotisserie Chicken Salad</v>
      </c>
      <c r="D78" s="144">
        <f t="shared" si="66"/>
        <v>8785</v>
      </c>
      <c r="E78" s="145">
        <f t="shared" si="66"/>
        <v>1174.9333470000001</v>
      </c>
      <c r="F78" s="145">
        <f t="shared" si="66"/>
        <v>160.33332200000001</v>
      </c>
      <c r="G78" s="145">
        <f t="shared" si="66"/>
        <v>125.16665700000001</v>
      </c>
      <c r="H78" s="146">
        <f t="shared" si="67"/>
        <v>7.4770198857927204</v>
      </c>
      <c r="I78" s="147">
        <f t="shared" si="68"/>
        <v>8</v>
      </c>
      <c r="J78" s="148">
        <f t="shared" si="69"/>
        <v>0.7519172429512202</v>
      </c>
      <c r="K78" s="148">
        <f t="shared" si="69"/>
        <v>0.82240126672404823</v>
      </c>
      <c r="L78" s="149">
        <f t="shared" si="70"/>
        <v>7.9999999999999947</v>
      </c>
      <c r="M78" s="113">
        <f t="shared" si="71"/>
        <v>0.80451009031548226</v>
      </c>
      <c r="N78" s="113">
        <f t="shared" si="72"/>
        <v>5.2592847364262063E-2</v>
      </c>
      <c r="O78" s="113">
        <f t="shared" si="73"/>
        <v>0.87992411873796272</v>
      </c>
      <c r="P78" s="113">
        <f t="shared" si="74"/>
        <v>5.7522852013914494E-2</v>
      </c>
      <c r="Q78" s="150">
        <f t="shared" si="75"/>
        <v>8</v>
      </c>
      <c r="R78" s="113">
        <f t="shared" si="76"/>
        <v>0.75191724295121976</v>
      </c>
      <c r="S78" s="113">
        <f t="shared" si="77"/>
        <v>0</v>
      </c>
      <c r="T78" s="113">
        <f t="shared" si="78"/>
        <v>0.8224012667240479</v>
      </c>
      <c r="U78" s="113">
        <f t="shared" si="79"/>
        <v>0</v>
      </c>
      <c r="W78" s="114"/>
      <c r="X78" s="114"/>
      <c r="Y78" s="113"/>
      <c r="Z78" s="115">
        <f t="shared" si="80"/>
        <v>10919.689020376403</v>
      </c>
      <c r="AA78" s="115">
        <f t="shared" si="81"/>
        <v>11683.466608000001</v>
      </c>
      <c r="AB78" s="115">
        <f t="shared" si="82"/>
        <v>1098.1250000000007</v>
      </c>
      <c r="AC78" s="115">
        <f t="shared" si="83"/>
        <v>1098.125</v>
      </c>
      <c r="AD78" s="115">
        <f t="shared" si="84"/>
        <v>1174.9333470000001</v>
      </c>
      <c r="AE78" s="115">
        <f t="shared" si="85"/>
        <v>9983.8154369492077</v>
      </c>
      <c r="AF78" s="115">
        <f t="shared" si="86"/>
        <v>10682.133352000001</v>
      </c>
      <c r="AG78" s="115">
        <f t="shared" si="87"/>
        <v>1098.1250000000005</v>
      </c>
      <c r="AH78" s="115">
        <f t="shared" si="88"/>
        <v>1098.125</v>
      </c>
      <c r="AI78" s="115">
        <f t="shared" si="89"/>
        <v>1174.9333470000001</v>
      </c>
      <c r="AK78" s="151"/>
      <c r="AL78" s="42" t="s">
        <v>357</v>
      </c>
      <c r="AM78" s="44">
        <v>8785</v>
      </c>
      <c r="AN78" s="44">
        <v>1174.9333470000001</v>
      </c>
      <c r="AO78" s="44">
        <v>160.33332200000001</v>
      </c>
      <c r="AP78" s="44">
        <v>125.16665700000001</v>
      </c>
      <c r="AQ78" s="44">
        <v>7.4770198857927213</v>
      </c>
      <c r="AR78" s="181">
        <v>8</v>
      </c>
      <c r="AS78" s="181">
        <v>75.191724295122015</v>
      </c>
      <c r="AT78" s="44">
        <v>82.240126672404827</v>
      </c>
      <c r="AU78" s="44">
        <v>-0.52298011420727908</v>
      </c>
      <c r="AV78" s="44">
        <v>9399.4667760000011</v>
      </c>
      <c r="AW78" s="44">
        <v>614.46677599999998</v>
      </c>
      <c r="AX78" s="44">
        <v>76.808346999999998</v>
      </c>
      <c r="AY78" s="125"/>
    </row>
    <row r="79" spans="1:51" ht="15.75" customHeight="1" x14ac:dyDescent="0.25">
      <c r="A79" s="112" t="s">
        <v>439</v>
      </c>
      <c r="B79" s="112" t="str">
        <f t="shared" si="65"/>
        <v>Sour Cream Cheddar Mac</v>
      </c>
      <c r="D79" s="144">
        <f t="shared" si="66"/>
        <v>3534</v>
      </c>
      <c r="E79" s="145">
        <f t="shared" si="66"/>
        <v>503.65000600000008</v>
      </c>
      <c r="F79" s="145">
        <f t="shared" si="66"/>
        <v>32.533329999999999</v>
      </c>
      <c r="G79" s="145">
        <f t="shared" si="66"/>
        <v>55.066656999999992</v>
      </c>
      <c r="H79" s="146">
        <f t="shared" si="67"/>
        <v>7.0167774404831427</v>
      </c>
      <c r="I79" s="147">
        <f t="shared" si="68"/>
        <v>8</v>
      </c>
      <c r="J79" s="148">
        <f t="shared" si="69"/>
        <v>0.74714588622413747</v>
      </c>
      <c r="K79" s="148">
        <f t="shared" si="69"/>
        <v>0.82387864437472946</v>
      </c>
      <c r="L79" s="149">
        <f t="shared" si="70"/>
        <v>7.9999999999999982</v>
      </c>
      <c r="M79" s="113">
        <f t="shared" si="71"/>
        <v>0.85183934370042358</v>
      </c>
      <c r="N79" s="113">
        <f t="shared" si="72"/>
        <v>0.10469345747628611</v>
      </c>
      <c r="O79" s="113">
        <f t="shared" si="73"/>
        <v>0.93932424263181513</v>
      </c>
      <c r="P79" s="113">
        <f t="shared" si="74"/>
        <v>0.11544559825708567</v>
      </c>
      <c r="Q79" s="150">
        <f t="shared" si="75"/>
        <v>8</v>
      </c>
      <c r="R79" s="113">
        <f t="shared" si="76"/>
        <v>0.74714588622413736</v>
      </c>
      <c r="S79" s="113">
        <f t="shared" si="77"/>
        <v>0</v>
      </c>
      <c r="T79" s="113">
        <f t="shared" si="78"/>
        <v>0.82387864437472924</v>
      </c>
      <c r="U79" s="113">
        <f t="shared" si="79"/>
        <v>0</v>
      </c>
      <c r="W79" s="114"/>
      <c r="X79" s="114"/>
      <c r="Y79" s="113"/>
      <c r="Z79" s="115">
        <f t="shared" si="80"/>
        <v>4148.6696125682165</v>
      </c>
      <c r="AA79" s="115">
        <f t="shared" si="81"/>
        <v>4729.9999440000001</v>
      </c>
      <c r="AB79" s="115">
        <f t="shared" si="82"/>
        <v>441.75000000000011</v>
      </c>
      <c r="AC79" s="115">
        <f t="shared" si="83"/>
        <v>441.75</v>
      </c>
      <c r="AD79" s="115">
        <f t="shared" si="84"/>
        <v>503.65000600000008</v>
      </c>
      <c r="AE79" s="115">
        <f t="shared" si="85"/>
        <v>3762.2791360077931</v>
      </c>
      <c r="AF79" s="115">
        <f t="shared" si="86"/>
        <v>4289.4666880000004</v>
      </c>
      <c r="AG79" s="115">
        <f t="shared" si="87"/>
        <v>441.75000000000011</v>
      </c>
      <c r="AH79" s="115">
        <f t="shared" si="88"/>
        <v>441.75</v>
      </c>
      <c r="AI79" s="115">
        <f t="shared" si="89"/>
        <v>503.65000600000013</v>
      </c>
      <c r="AK79" s="151"/>
      <c r="AL79" s="42" t="s">
        <v>341</v>
      </c>
      <c r="AM79" s="44">
        <v>3534</v>
      </c>
      <c r="AN79" s="44">
        <v>503.65000600000008</v>
      </c>
      <c r="AO79" s="44">
        <v>32.533329999999999</v>
      </c>
      <c r="AP79" s="44">
        <v>55.066656999999992</v>
      </c>
      <c r="AQ79" s="44">
        <v>7.0167774404831427</v>
      </c>
      <c r="AR79" s="181">
        <v>8</v>
      </c>
      <c r="AS79" s="181">
        <v>74.714588622413743</v>
      </c>
      <c r="AT79" s="44">
        <v>82.387864437472942</v>
      </c>
      <c r="AU79" s="44">
        <v>-0.98322255951685744</v>
      </c>
      <c r="AV79" s="44">
        <v>4029.2000480000006</v>
      </c>
      <c r="AW79" s="44">
        <v>495.20004800000009</v>
      </c>
      <c r="AX79" s="44">
        <v>61.900006000000012</v>
      </c>
      <c r="AY79" s="125"/>
    </row>
    <row r="80" spans="1:51" x14ac:dyDescent="0.25">
      <c r="A80" s="112" t="s">
        <v>439</v>
      </c>
      <c r="B80" s="112" t="str">
        <f t="shared" si="65"/>
        <v>Sour Cream Cucumber Salad</v>
      </c>
      <c r="D80" s="144">
        <f t="shared" si="66"/>
        <v>1344</v>
      </c>
      <c r="E80" s="145">
        <f t="shared" si="66"/>
        <v>229.600008</v>
      </c>
      <c r="F80" s="145">
        <f t="shared" si="66"/>
        <v>16.449998000000001</v>
      </c>
      <c r="G80" s="145">
        <f t="shared" si="66"/>
        <v>48.249993000000003</v>
      </c>
      <c r="H80" s="146">
        <f t="shared" si="67"/>
        <v>5.8536583326251455</v>
      </c>
      <c r="I80" s="147">
        <f t="shared" si="68"/>
        <v>8</v>
      </c>
      <c r="J80" s="148">
        <f t="shared" si="69"/>
        <v>0.57084607737290538</v>
      </c>
      <c r="K80" s="148">
        <f t="shared" si="69"/>
        <v>0.68278803455912107</v>
      </c>
      <c r="L80" s="149">
        <f t="shared" si="70"/>
        <v>8.0000000000000018</v>
      </c>
      <c r="M80" s="113">
        <f t="shared" si="71"/>
        <v>0.7801563329261173</v>
      </c>
      <c r="N80" s="113">
        <f t="shared" si="72"/>
        <v>0.20931025555321192</v>
      </c>
      <c r="O80" s="113">
        <f t="shared" si="73"/>
        <v>0.93314367974451495</v>
      </c>
      <c r="P80" s="113">
        <f t="shared" si="74"/>
        <v>0.25035564518539388</v>
      </c>
      <c r="Q80" s="150">
        <f t="shared" si="75"/>
        <v>8</v>
      </c>
      <c r="R80" s="113">
        <f t="shared" si="76"/>
        <v>0.57084607737290538</v>
      </c>
      <c r="S80" s="113">
        <f t="shared" si="77"/>
        <v>0</v>
      </c>
      <c r="T80" s="113">
        <f t="shared" si="78"/>
        <v>0.68278803455912129</v>
      </c>
      <c r="U80" s="113">
        <f t="shared" si="79"/>
        <v>0</v>
      </c>
      <c r="W80" s="114"/>
      <c r="X80" s="114"/>
      <c r="Y80" s="113"/>
      <c r="Z80" s="115">
        <f t="shared" si="80"/>
        <v>1722.731641437922</v>
      </c>
      <c r="AA80" s="115">
        <f t="shared" si="81"/>
        <v>2354.3999920000001</v>
      </c>
      <c r="AB80" s="115">
        <f t="shared" si="82"/>
        <v>167.99999999999997</v>
      </c>
      <c r="AC80" s="115">
        <f t="shared" si="83"/>
        <v>167.99999999999997</v>
      </c>
      <c r="AD80" s="115">
        <f t="shared" si="84"/>
        <v>229.600008</v>
      </c>
      <c r="AE80" s="115">
        <f t="shared" si="85"/>
        <v>1440.2926678643671</v>
      </c>
      <c r="AF80" s="115">
        <f t="shared" si="86"/>
        <v>1968.400048</v>
      </c>
      <c r="AG80" s="115">
        <f t="shared" si="87"/>
        <v>167.99999999999994</v>
      </c>
      <c r="AH80" s="115">
        <f t="shared" si="88"/>
        <v>168</v>
      </c>
      <c r="AI80" s="115">
        <f t="shared" si="89"/>
        <v>229.60000799999997</v>
      </c>
      <c r="AK80" s="151"/>
      <c r="AL80" s="42" t="s">
        <v>358</v>
      </c>
      <c r="AM80" s="44">
        <v>1344</v>
      </c>
      <c r="AN80" s="44">
        <v>229.600008</v>
      </c>
      <c r="AO80" s="44">
        <v>16.449998000000001</v>
      </c>
      <c r="AP80" s="44">
        <v>48.249993000000003</v>
      </c>
      <c r="AQ80" s="44">
        <v>5.8536583326251446</v>
      </c>
      <c r="AR80" s="181">
        <v>8</v>
      </c>
      <c r="AS80" s="181">
        <v>57.084607737290533</v>
      </c>
      <c r="AT80" s="44">
        <v>68.278803455912112</v>
      </c>
      <c r="AU80" s="44">
        <v>-2.1463416673748554</v>
      </c>
      <c r="AV80" s="44">
        <v>1836.800064</v>
      </c>
      <c r="AW80" s="44">
        <v>492.80006400000008</v>
      </c>
      <c r="AX80" s="44">
        <v>61.60000800000001</v>
      </c>
      <c r="AY80" s="125"/>
    </row>
    <row r="81" spans="1:51" x14ac:dyDescent="0.25">
      <c r="A81" s="112" t="s">
        <v>439</v>
      </c>
      <c r="B81" s="112" t="str">
        <f t="shared" si="65"/>
        <v>Sun Garden Pasta Salad</v>
      </c>
      <c r="D81" s="144">
        <f t="shared" si="66"/>
        <v>1096</v>
      </c>
      <c r="E81" s="145">
        <f t="shared" si="66"/>
        <v>151.05000000000001</v>
      </c>
      <c r="F81" s="145">
        <f t="shared" si="66"/>
        <v>0</v>
      </c>
      <c r="G81" s="145">
        <f t="shared" si="66"/>
        <v>24.149998999999998</v>
      </c>
      <c r="H81" s="146">
        <f t="shared" si="67"/>
        <v>7.2558755379013569</v>
      </c>
      <c r="I81" s="147">
        <f t="shared" si="68"/>
        <v>8</v>
      </c>
      <c r="J81" s="148">
        <f t="shared" si="69"/>
        <v>0.78196347478289663</v>
      </c>
      <c r="K81" s="148">
        <f t="shared" si="69"/>
        <v>0.90698444223766972</v>
      </c>
      <c r="L81" s="149">
        <f t="shared" si="70"/>
        <v>7.9999999999999982</v>
      </c>
      <c r="M81" s="113">
        <f t="shared" si="71"/>
        <v>0.86215753916756588</v>
      </c>
      <c r="N81" s="113">
        <f t="shared" si="72"/>
        <v>8.019406438466925E-2</v>
      </c>
      <c r="O81" s="113">
        <f t="shared" si="73"/>
        <v>1</v>
      </c>
      <c r="P81" s="113">
        <f t="shared" si="74"/>
        <v>9.3015557762330281E-2</v>
      </c>
      <c r="Q81" s="150">
        <f t="shared" si="75"/>
        <v>8</v>
      </c>
      <c r="R81" s="113">
        <f t="shared" si="76"/>
        <v>0.78196347478289641</v>
      </c>
      <c r="S81" s="113">
        <f t="shared" si="77"/>
        <v>0</v>
      </c>
      <c r="T81" s="113">
        <f t="shared" si="78"/>
        <v>0.90698444223766961</v>
      </c>
      <c r="U81" s="113">
        <f t="shared" si="79"/>
        <v>0</v>
      </c>
      <c r="W81" s="114"/>
      <c r="X81" s="114"/>
      <c r="Y81" s="113"/>
      <c r="Z81" s="115">
        <f t="shared" si="80"/>
        <v>1271.2293869844423</v>
      </c>
      <c r="AA81" s="115">
        <f t="shared" si="81"/>
        <v>1401.5999920000002</v>
      </c>
      <c r="AB81" s="115">
        <f t="shared" si="82"/>
        <v>137.00000000000003</v>
      </c>
      <c r="AC81" s="115">
        <f t="shared" si="83"/>
        <v>137</v>
      </c>
      <c r="AD81" s="115">
        <f t="shared" si="84"/>
        <v>151.05000000000001</v>
      </c>
      <c r="AE81" s="115">
        <f t="shared" si="85"/>
        <v>1096</v>
      </c>
      <c r="AF81" s="115">
        <f t="shared" si="86"/>
        <v>1208.4000000000001</v>
      </c>
      <c r="AG81" s="115">
        <f t="shared" si="87"/>
        <v>137.00000000000003</v>
      </c>
      <c r="AH81" s="115">
        <f t="shared" si="88"/>
        <v>137</v>
      </c>
      <c r="AI81" s="115">
        <f t="shared" si="89"/>
        <v>151.05000000000001</v>
      </c>
      <c r="AK81" s="151"/>
      <c r="AL81" s="42" t="s">
        <v>342</v>
      </c>
      <c r="AM81" s="44">
        <v>1096</v>
      </c>
      <c r="AN81" s="44">
        <v>151.05000000000001</v>
      </c>
      <c r="AO81" s="44">
        <v>0</v>
      </c>
      <c r="AP81" s="44">
        <v>24.149998999999998</v>
      </c>
      <c r="AQ81" s="44">
        <v>7.2558755379013578</v>
      </c>
      <c r="AR81" s="181">
        <v>8</v>
      </c>
      <c r="AS81" s="181">
        <v>78.196347478289667</v>
      </c>
      <c r="AT81" s="44">
        <v>90.69844422376697</v>
      </c>
      <c r="AU81" s="44">
        <v>-0.74412446209864247</v>
      </c>
      <c r="AV81" s="44">
        <v>1208.4000000000001</v>
      </c>
      <c r="AW81" s="44">
        <v>112.39999999999992</v>
      </c>
      <c r="AX81" s="44">
        <v>14.04999999999999</v>
      </c>
      <c r="AY81" s="125"/>
    </row>
    <row r="82" spans="1:51" x14ac:dyDescent="0.25">
      <c r="A82" s="112" t="s">
        <v>439</v>
      </c>
      <c r="B82" s="112" t="str">
        <f t="shared" si="65"/>
        <v>Sundried Tomato Kale Salad</v>
      </c>
      <c r="D82" s="144">
        <f t="shared" si="66"/>
        <v>1853</v>
      </c>
      <c r="E82" s="145">
        <f t="shared" si="66"/>
        <v>346.300003</v>
      </c>
      <c r="F82" s="145">
        <f t="shared" si="66"/>
        <v>50.799994999999996</v>
      </c>
      <c r="G82" s="145">
        <f t="shared" si="66"/>
        <v>33.933332</v>
      </c>
      <c r="H82" s="146">
        <f t="shared" si="67"/>
        <v>5.3508518161924474</v>
      </c>
      <c r="I82" s="147">
        <f t="shared" si="68"/>
        <v>8</v>
      </c>
      <c r="J82" s="148">
        <f t="shared" si="69"/>
        <v>0.53737143714617186</v>
      </c>
      <c r="K82" s="148">
        <f t="shared" si="69"/>
        <v>0.58329136531499093</v>
      </c>
      <c r="L82" s="149">
        <f t="shared" si="70"/>
        <v>7.9999999999999938</v>
      </c>
      <c r="M82" s="113">
        <f t="shared" si="71"/>
        <v>0.80341815562151542</v>
      </c>
      <c r="N82" s="113">
        <f t="shared" si="72"/>
        <v>0.26604671847534356</v>
      </c>
      <c r="O82" s="113">
        <f t="shared" si="73"/>
        <v>0.8720725377591162</v>
      </c>
      <c r="P82" s="113">
        <f t="shared" si="74"/>
        <v>0.28878117244412527</v>
      </c>
      <c r="Q82" s="150">
        <f t="shared" si="75"/>
        <v>8</v>
      </c>
      <c r="R82" s="113">
        <f t="shared" si="76"/>
        <v>0.53737143714617142</v>
      </c>
      <c r="S82" s="113">
        <f t="shared" si="77"/>
        <v>0</v>
      </c>
      <c r="T82" s="113">
        <f t="shared" si="78"/>
        <v>0.58329136531499048</v>
      </c>
      <c r="U82" s="113">
        <f t="shared" si="79"/>
        <v>0</v>
      </c>
      <c r="W82" s="114"/>
      <c r="X82" s="114"/>
      <c r="Y82" s="113"/>
      <c r="Z82" s="115">
        <f t="shared" si="80"/>
        <v>2306.3954766699785</v>
      </c>
      <c r="AA82" s="115">
        <f t="shared" si="81"/>
        <v>3448.2666400000003</v>
      </c>
      <c r="AB82" s="115">
        <f t="shared" si="82"/>
        <v>231.62500000000017</v>
      </c>
      <c r="AC82" s="115">
        <f t="shared" si="83"/>
        <v>231.62499999999997</v>
      </c>
      <c r="AD82" s="115">
        <f t="shared" si="84"/>
        <v>346.30000300000006</v>
      </c>
      <c r="AE82" s="115">
        <f t="shared" si="85"/>
        <v>2124.8232455083175</v>
      </c>
      <c r="AF82" s="115">
        <f t="shared" si="86"/>
        <v>3176.7999840000002</v>
      </c>
      <c r="AG82" s="115">
        <f t="shared" si="87"/>
        <v>231.62500000000017</v>
      </c>
      <c r="AH82" s="115">
        <f t="shared" si="88"/>
        <v>231.625</v>
      </c>
      <c r="AI82" s="115">
        <f t="shared" si="89"/>
        <v>346.300003</v>
      </c>
      <c r="AK82" s="151"/>
      <c r="AL82" s="42" t="s">
        <v>343</v>
      </c>
      <c r="AM82" s="44">
        <v>1853</v>
      </c>
      <c r="AN82" s="44">
        <v>346.300003</v>
      </c>
      <c r="AO82" s="44">
        <v>50.799994999999996</v>
      </c>
      <c r="AP82" s="44">
        <v>33.933332</v>
      </c>
      <c r="AQ82" s="44">
        <v>5.3508518161924474</v>
      </c>
      <c r="AR82" s="181">
        <v>8</v>
      </c>
      <c r="AS82" s="181">
        <v>53.73714371461719</v>
      </c>
      <c r="AT82" s="44">
        <v>58.329136531499088</v>
      </c>
      <c r="AU82" s="44">
        <v>-2.6491481838075526</v>
      </c>
      <c r="AV82" s="44">
        <v>2770.400024</v>
      </c>
      <c r="AW82" s="44">
        <v>917.40002400000026</v>
      </c>
      <c r="AX82" s="44">
        <v>114.67500300000003</v>
      </c>
      <c r="AY82" s="125"/>
    </row>
    <row r="83" spans="1:51" x14ac:dyDescent="0.25">
      <c r="A83" s="112" t="s">
        <v>439</v>
      </c>
      <c r="B83" s="112" t="str">
        <f t="shared" si="65"/>
        <v>Sweet Bowtie Pasta Salad</v>
      </c>
      <c r="D83" s="144">
        <f t="shared" si="66"/>
        <v>3185</v>
      </c>
      <c r="E83" s="145">
        <f t="shared" si="66"/>
        <v>300.48334900000003</v>
      </c>
      <c r="F83" s="145">
        <f t="shared" si="66"/>
        <v>38.783325999999995</v>
      </c>
      <c r="G83" s="145">
        <f t="shared" si="66"/>
        <v>116.68332700000001</v>
      </c>
      <c r="H83" s="146">
        <f t="shared" si="67"/>
        <v>10.59958899752545</v>
      </c>
      <c r="I83" s="147">
        <f t="shared" si="68"/>
        <v>16</v>
      </c>
      <c r="J83" s="148">
        <f t="shared" si="69"/>
        <v>0.43658843980002759</v>
      </c>
      <c r="K83" s="148">
        <f t="shared" si="69"/>
        <v>0.58674345188780852</v>
      </c>
      <c r="L83" s="149">
        <f t="shared" si="70"/>
        <v>16.000000000000043</v>
      </c>
      <c r="M83" s="113">
        <f t="shared" si="71"/>
        <v>0.65902697155816659</v>
      </c>
      <c r="N83" s="113">
        <f t="shared" si="72"/>
        <v>0.22243853175813899</v>
      </c>
      <c r="O83" s="113">
        <f t="shared" si="73"/>
        <v>0.88568483479846649</v>
      </c>
      <c r="P83" s="113">
        <f t="shared" si="74"/>
        <v>0.29894138291065797</v>
      </c>
      <c r="Q83" s="150">
        <f t="shared" si="75"/>
        <v>16</v>
      </c>
      <c r="R83" s="113">
        <f t="shared" si="76"/>
        <v>0.43658843980002876</v>
      </c>
      <c r="S83" s="113">
        <f t="shared" si="77"/>
        <v>1.1657341758564144E-15</v>
      </c>
      <c r="T83" s="113">
        <f t="shared" si="78"/>
        <v>0.58674345188781063</v>
      </c>
      <c r="U83" s="113">
        <f t="shared" si="79"/>
        <v>2.1094237467877974E-15</v>
      </c>
      <c r="W83" s="114"/>
      <c r="X83" s="114"/>
      <c r="Y83" s="113"/>
      <c r="Z83" s="115">
        <f t="shared" si="80"/>
        <v>4832.8826246209073</v>
      </c>
      <c r="AA83" s="115">
        <f t="shared" si="81"/>
        <v>7295.2000320000006</v>
      </c>
      <c r="AB83" s="115">
        <f t="shared" si="82"/>
        <v>199.06249999999949</v>
      </c>
      <c r="AC83" s="115">
        <f t="shared" si="83"/>
        <v>199.0625</v>
      </c>
      <c r="AD83" s="115">
        <f t="shared" si="84"/>
        <v>300.48334900000003</v>
      </c>
      <c r="AE83" s="115">
        <f t="shared" si="85"/>
        <v>3596.0873155570425</v>
      </c>
      <c r="AF83" s="115">
        <f t="shared" si="86"/>
        <v>5428.2668000000003</v>
      </c>
      <c r="AG83" s="115">
        <f t="shared" si="87"/>
        <v>199.06249999999929</v>
      </c>
      <c r="AH83" s="115">
        <f t="shared" si="88"/>
        <v>199.0625</v>
      </c>
      <c r="AI83" s="115">
        <f t="shared" si="89"/>
        <v>300.48334900000003</v>
      </c>
      <c r="AK83" s="151"/>
      <c r="AL83" s="42" t="s">
        <v>344</v>
      </c>
      <c r="AM83" s="44">
        <v>3185</v>
      </c>
      <c r="AN83" s="44">
        <v>300.48334900000003</v>
      </c>
      <c r="AO83" s="44">
        <v>38.783325999999995</v>
      </c>
      <c r="AP83" s="44">
        <v>116.68332700000001</v>
      </c>
      <c r="AQ83" s="44">
        <v>10.59958899752545</v>
      </c>
      <c r="AR83" s="181">
        <v>16</v>
      </c>
      <c r="AS83" s="181">
        <v>43.658843980002757</v>
      </c>
      <c r="AT83" s="44">
        <v>58.674345188780848</v>
      </c>
      <c r="AU83" s="44">
        <v>-5.4004110024745504</v>
      </c>
      <c r="AV83" s="44">
        <v>4807.7335840000005</v>
      </c>
      <c r="AW83" s="44">
        <v>1622.7335840000005</v>
      </c>
      <c r="AX83" s="44">
        <v>101.42084900000003</v>
      </c>
      <c r="AY83" s="125"/>
    </row>
    <row r="84" spans="1:51" x14ac:dyDescent="0.25">
      <c r="B84" s="153" t="str">
        <f>CONCATENATE(A51," Subtotal")</f>
        <v>Deli Multivac 2 Subtotal</v>
      </c>
      <c r="C84" s="154"/>
      <c r="D84" s="155">
        <f>SUM(D52:D83)</f>
        <v>88800</v>
      </c>
      <c r="E84" s="155">
        <f>SUM(E52:E83)</f>
        <v>12730.150202999997</v>
      </c>
      <c r="F84" s="155">
        <f>SUM(F52:F83)</f>
        <v>1293.7665340000003</v>
      </c>
      <c r="G84" s="155">
        <f>SUM(G52:G83)</f>
        <v>3848.3998510000006</v>
      </c>
      <c r="H84" s="156">
        <f t="shared" ref="H84" si="109">D84/E84</f>
        <v>6.9755657697639197</v>
      </c>
      <c r="I84" s="157"/>
      <c r="J84" s="158">
        <f>AB84/(SUM($E84:$G84))</f>
        <v>0.57042386101074449</v>
      </c>
      <c r="K84" s="158">
        <f>AG84/(SUM($E84:$F84))</f>
        <v>0.72653888527813326</v>
      </c>
      <c r="L84" s="159">
        <f>D84/(J84*(E84+F84+G84))</f>
        <v>8.7103264696734559</v>
      </c>
      <c r="M84" s="160">
        <f>AD84/(SUM($E84:$G84))</f>
        <v>0.71216939372851262</v>
      </c>
      <c r="N84" s="161">
        <f>M84-J84</f>
        <v>0.14174553271776813</v>
      </c>
      <c r="O84" s="160">
        <f>AI84/(SUM($E84:$F84))</f>
        <v>0.90760071581277812</v>
      </c>
      <c r="P84" s="161">
        <f t="shared" si="74"/>
        <v>0.18106183053464486</v>
      </c>
      <c r="Q84" s="159">
        <f>D84/(R84*(E84+F84+G84))</f>
        <v>8.8167216539627056</v>
      </c>
      <c r="R84" s="162">
        <f>AC84/(SUM($E84:$G84))</f>
        <v>0.56354031016302708</v>
      </c>
      <c r="S84" s="161">
        <f>R84-J84</f>
        <v>-6.8835508477174123E-3</v>
      </c>
      <c r="T84" s="162">
        <f>AH84/(SUM($E84:$F84))</f>
        <v>0.71818529888732707</v>
      </c>
      <c r="U84" s="161">
        <f t="shared" si="79"/>
        <v>-8.3535863908061891E-3</v>
      </c>
      <c r="V84" s="153"/>
      <c r="W84" s="153"/>
      <c r="X84" s="153"/>
      <c r="Y84" s="113"/>
      <c r="Z84" s="155">
        <f t="shared" ref="Z84:AI84" si="110">SUM(Z52:Z83)</f>
        <v>111738.3353234455</v>
      </c>
      <c r="AA84" s="155">
        <f t="shared" si="110"/>
        <v>166168.68254599997</v>
      </c>
      <c r="AB84" s="155">
        <f t="shared" si="110"/>
        <v>10194.795833333334</v>
      </c>
      <c r="AC84" s="155">
        <f t="shared" si="110"/>
        <v>10071.770833333332</v>
      </c>
      <c r="AD84" s="155">
        <f t="shared" si="110"/>
        <v>12728.116868999998</v>
      </c>
      <c r="AE84" s="155">
        <f t="shared" si="110"/>
        <v>97523.227465130418</v>
      </c>
      <c r="AF84" s="155">
        <f t="shared" si="110"/>
        <v>128129.034145</v>
      </c>
      <c r="AG84" s="155">
        <f t="shared" si="110"/>
        <v>10188.920833333334</v>
      </c>
      <c r="AH84" s="155">
        <f t="shared" si="110"/>
        <v>10071.770833333332</v>
      </c>
      <c r="AI84" s="155">
        <f t="shared" si="110"/>
        <v>12728.116868999998</v>
      </c>
      <c r="AK84" s="164"/>
      <c r="AL84" s="182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25"/>
    </row>
    <row r="85" spans="1:51" x14ac:dyDescent="0.25">
      <c r="B85" s="112"/>
      <c r="C85" s="153"/>
      <c r="D85" s="155"/>
      <c r="E85" s="155"/>
      <c r="F85" s="155"/>
      <c r="G85" s="155"/>
      <c r="H85" s="153"/>
      <c r="I85" s="153"/>
      <c r="J85" s="158"/>
      <c r="K85" s="158"/>
      <c r="L85" s="159"/>
      <c r="M85" s="161"/>
      <c r="N85" s="161"/>
      <c r="O85" s="161"/>
      <c r="P85" s="161"/>
      <c r="Q85" s="159"/>
      <c r="R85" s="161"/>
      <c r="S85" s="161"/>
      <c r="T85" s="161"/>
      <c r="U85" s="161"/>
      <c r="V85" s="168"/>
      <c r="W85" s="168"/>
      <c r="X85" s="168"/>
      <c r="Y85" s="169"/>
      <c r="AK85" s="151"/>
      <c r="AY85" s="125"/>
    </row>
    <row r="86" spans="1:51" x14ac:dyDescent="0.25">
      <c r="B86" s="112"/>
      <c r="C86" s="153"/>
      <c r="D86" s="155"/>
      <c r="E86" s="155"/>
      <c r="F86" s="155"/>
      <c r="G86" s="155"/>
      <c r="H86" s="153"/>
      <c r="I86" s="153"/>
      <c r="J86" s="158"/>
      <c r="K86" s="158"/>
      <c r="L86" s="159"/>
      <c r="M86" s="161"/>
      <c r="N86" s="161"/>
      <c r="O86" s="161"/>
      <c r="P86" s="161"/>
      <c r="Q86" s="159"/>
      <c r="R86" s="161"/>
      <c r="S86" s="161"/>
      <c r="T86" s="161"/>
      <c r="U86" s="161"/>
      <c r="V86" s="168"/>
      <c r="W86" s="168"/>
      <c r="X86" s="168"/>
      <c r="Y86" s="169"/>
      <c r="AK86" s="151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</row>
    <row r="87" spans="1:51" x14ac:dyDescent="0.25">
      <c r="A87" s="136" t="str">
        <f>AL87</f>
        <v>Deli Oric 1</v>
      </c>
      <c r="B87" s="112"/>
      <c r="C87" s="153"/>
      <c r="D87" s="155"/>
      <c r="E87" s="155"/>
      <c r="F87" s="155"/>
      <c r="G87" s="155"/>
      <c r="H87" s="153"/>
      <c r="I87" s="153"/>
      <c r="J87" s="158"/>
      <c r="K87" s="158"/>
      <c r="L87" s="159"/>
      <c r="M87" s="161"/>
      <c r="N87" s="161"/>
      <c r="O87" s="161"/>
      <c r="P87" s="161"/>
      <c r="Q87" s="159"/>
      <c r="R87" s="161"/>
      <c r="S87" s="161"/>
      <c r="T87" s="161"/>
      <c r="U87" s="161"/>
      <c r="V87" s="168"/>
      <c r="W87" s="168"/>
      <c r="X87" s="168"/>
      <c r="Y87" s="169"/>
      <c r="AK87" s="167"/>
      <c r="AL87" s="42" t="s">
        <v>455</v>
      </c>
      <c r="AM87" s="42"/>
      <c r="AN87" s="42"/>
      <c r="AO87" s="42"/>
      <c r="AP87" s="42"/>
      <c r="AQ87" s="42"/>
      <c r="AR87" s="184"/>
      <c r="AS87" s="184"/>
      <c r="AT87" s="42"/>
      <c r="AU87" s="42"/>
      <c r="AV87" s="42"/>
      <c r="AW87" s="42"/>
      <c r="AX87" s="42"/>
      <c r="AY87" s="125"/>
    </row>
    <row r="88" spans="1:51" x14ac:dyDescent="0.25">
      <c r="A88" s="112" t="s">
        <v>439</v>
      </c>
      <c r="B88" s="112" t="str">
        <f t="shared" ref="B88:B95" si="111">AL88</f>
        <v>1# Baked Beans</v>
      </c>
      <c r="D88" s="144">
        <f t="shared" ref="D88:G95" si="112">AM88</f>
        <v>0</v>
      </c>
      <c r="E88" s="145">
        <f t="shared" si="112"/>
        <v>0</v>
      </c>
      <c r="F88" s="145">
        <f>AO88</f>
        <v>0</v>
      </c>
      <c r="G88" s="145">
        <f>AP88</f>
        <v>0</v>
      </c>
      <c r="H88" s="146">
        <f t="shared" ref="H88:H95" si="113">IF(ISERROR(D88/E88),0,D88/E88)</f>
        <v>0</v>
      </c>
      <c r="I88" s="147">
        <f t="shared" ref="I88:I95" si="114">AR88</f>
        <v>4.5</v>
      </c>
      <c r="J88" s="148">
        <f t="shared" ref="J88:K95" si="115">AS88/100</f>
        <v>0</v>
      </c>
      <c r="K88" s="148">
        <f t="shared" si="115"/>
        <v>0</v>
      </c>
      <c r="L88" s="149">
        <f>IF(ISERROR(D88/(J88*(E88+F88+G88))),0,D88/(J88*(E88+F88+G88)))</f>
        <v>0</v>
      </c>
      <c r="M88" s="113">
        <f t="shared" ref="M88:M95" si="116">IF(ISERROR(D88/Z88),0,D88/Z88)</f>
        <v>0</v>
      </c>
      <c r="N88" s="113">
        <f t="shared" ref="N88:N95" si="117">M88-J88</f>
        <v>0</v>
      </c>
      <c r="O88" s="113">
        <f>IF(ISERROR(D88/AE88),0,D88/AE88)</f>
        <v>0</v>
      </c>
      <c r="P88" s="113">
        <f>O88-K88</f>
        <v>0</v>
      </c>
      <c r="Q88" s="150">
        <f t="shared" ref="Q88:Q95" si="118">I88</f>
        <v>4.5</v>
      </c>
      <c r="R88" s="113">
        <f t="shared" ref="R88:R95" si="119">IF(ISERROR(D88/AA88),0,D88/AA88)</f>
        <v>0</v>
      </c>
      <c r="S88" s="113">
        <f t="shared" ref="S88:S95" si="120">R88-J88</f>
        <v>0</v>
      </c>
      <c r="T88" s="113">
        <f>IF(ISERROR(D88/AF88),0,D88/AF88)</f>
        <v>0</v>
      </c>
      <c r="U88" s="113">
        <f>T88-K88</f>
        <v>0</v>
      </c>
      <c r="W88" s="114"/>
      <c r="X88" s="114"/>
      <c r="Y88" s="113"/>
      <c r="Z88" s="115">
        <f>(SUM($E88:$G88))*$H88</f>
        <v>0</v>
      </c>
      <c r="AA88" s="115">
        <f>(SUM($E88:$G88))*$Q88</f>
        <v>0</v>
      </c>
      <c r="AB88" s="115">
        <f>(SUM($E88:$G88))*$J88</f>
        <v>0</v>
      </c>
      <c r="AC88" s="115">
        <f>SUM(($E88:$G88))*$R88</f>
        <v>0</v>
      </c>
      <c r="AD88" s="115">
        <f>SUM(($E88:$G88))*$M88</f>
        <v>0</v>
      </c>
      <c r="AE88" s="115">
        <f>(SUM($E88:$F88))*$H88</f>
        <v>0</v>
      </c>
      <c r="AF88" s="115">
        <f>(SUM($E88:$F88))*$Q88</f>
        <v>0</v>
      </c>
      <c r="AG88" s="115">
        <f>(SUM($E88:$F88))*$K88</f>
        <v>0</v>
      </c>
      <c r="AH88" s="115">
        <f>SUM(($E88:$F88))*$T88</f>
        <v>0</v>
      </c>
      <c r="AI88" s="115">
        <f>SUM(($E88:$F88))*$O88</f>
        <v>0</v>
      </c>
      <c r="AK88" s="151"/>
      <c r="AL88" s="42" t="s">
        <v>428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181">
        <v>4.5</v>
      </c>
      <c r="AS88" s="181">
        <v>0</v>
      </c>
      <c r="AT88" s="44">
        <v>0</v>
      </c>
      <c r="AU88" s="44">
        <v>-4.5</v>
      </c>
      <c r="AV88" s="44">
        <v>0</v>
      </c>
      <c r="AW88" s="44">
        <v>0</v>
      </c>
      <c r="AX88" s="44">
        <v>0</v>
      </c>
      <c r="AY88" s="125"/>
    </row>
    <row r="89" spans="1:51" x14ac:dyDescent="0.25">
      <c r="A89" s="112" t="s">
        <v>439</v>
      </c>
      <c r="B89" s="112" t="str">
        <f t="shared" si="111"/>
        <v>1# Garden Pasta Salad</v>
      </c>
      <c r="D89" s="144">
        <f t="shared" si="112"/>
        <v>13938.66</v>
      </c>
      <c r="E89" s="145">
        <f t="shared" si="112"/>
        <v>3043.9000210000004</v>
      </c>
      <c r="F89" s="145">
        <f t="shared" si="112"/>
        <v>352.53331599999996</v>
      </c>
      <c r="G89" s="145">
        <f t="shared" si="112"/>
        <v>361.41666499999997</v>
      </c>
      <c r="H89" s="146">
        <f t="shared" si="113"/>
        <v>4.5792108491857713</v>
      </c>
      <c r="I89" s="147">
        <f t="shared" si="114"/>
        <v>4.5</v>
      </c>
      <c r="J89" s="148">
        <f t="shared" si="115"/>
        <v>0.82413141024227288</v>
      </c>
      <c r="K89" s="148">
        <f t="shared" si="115"/>
        <v>0.91182776590815906</v>
      </c>
      <c r="L89" s="149">
        <f t="shared" ref="L89:L95" si="121">IF(ISERROR(D89/(J89*(E89+F89+G89))),0,D89/(J89*(E89+F89+G89)))</f>
        <v>4.5007523510171943</v>
      </c>
      <c r="M89" s="113">
        <f t="shared" si="116"/>
        <v>0.81001104870603624</v>
      </c>
      <c r="N89" s="113">
        <f t="shared" si="117"/>
        <v>-1.4120361536236636E-2</v>
      </c>
      <c r="O89" s="113">
        <f t="shared" ref="O89:O95" si="122">IF(ISERROR(D89/AE89),0,D89/AE89)</f>
        <v>0.89620484755005225</v>
      </c>
      <c r="P89" s="113">
        <f t="shared" ref="P89:P95" si="123">O89-K89</f>
        <v>-1.5622918358106808E-2</v>
      </c>
      <c r="Q89" s="150">
        <f t="shared" si="118"/>
        <v>4.5</v>
      </c>
      <c r="R89" s="113">
        <f t="shared" si="119"/>
        <v>0.82426919604333904</v>
      </c>
      <c r="S89" s="113">
        <f t="shared" si="120"/>
        <v>1.3778580106615923E-4</v>
      </c>
      <c r="T89" s="113">
        <f t="shared" ref="T89:T95" si="124">IF(ISERROR(D89/AF89),0,D89/AF89)</f>
        <v>0.91198021355423986</v>
      </c>
      <c r="U89" s="113">
        <f t="shared" ref="U89:U95" si="125">T89-K89</f>
        <v>1.5244764608079997E-4</v>
      </c>
      <c r="W89" s="114"/>
      <c r="X89" s="114"/>
      <c r="Y89" s="113"/>
      <c r="Z89" s="115">
        <f t="shared" ref="Z89:Z95" si="126">(SUM($E89:$G89))*$H89</f>
        <v>17207.987498771174</v>
      </c>
      <c r="AA89" s="115">
        <f t="shared" ref="AA89:AA95" si="127">(SUM($E89:$G89))*$Q89</f>
        <v>16910.325009</v>
      </c>
      <c r="AB89" s="115">
        <f t="shared" ref="AB89:AB95" si="128">(SUM($E89:$G89))*$J89</f>
        <v>3096.9622216271882</v>
      </c>
      <c r="AC89" s="115">
        <f t="shared" ref="AC89:AC95" si="129">SUM(($E89:$G89))*$R89</f>
        <v>3097.48</v>
      </c>
      <c r="AD89" s="115">
        <f t="shared" ref="AD89:AD95" si="130">SUM(($E89:$G89))*$M89</f>
        <v>3043.9000210000004</v>
      </c>
      <c r="AE89" s="115">
        <f t="shared" ref="AE89:AE95" si="131">(SUM($E89:$F89))*$H89</f>
        <v>15552.984385326634</v>
      </c>
      <c r="AF89" s="115">
        <f t="shared" ref="AF89:AF95" si="132">(SUM($E89:$F89))*$Q89</f>
        <v>15283.950016500003</v>
      </c>
      <c r="AG89" s="115">
        <f t="shared" ref="AG89:AG95" si="133">(SUM($E89:$F89))*$K89</f>
        <v>3096.9622217327037</v>
      </c>
      <c r="AH89" s="115">
        <f t="shared" ref="AH89:AH95" si="134">SUM(($E89:$F89))*$T89</f>
        <v>3097.48</v>
      </c>
      <c r="AI89" s="115">
        <f t="shared" ref="AI89:AI95" si="135">SUM(($E89:$F89))*$O89</f>
        <v>3043.9000210000004</v>
      </c>
      <c r="AK89" s="151"/>
      <c r="AL89" s="42" t="s">
        <v>489</v>
      </c>
      <c r="AM89" s="44">
        <v>13938.66</v>
      </c>
      <c r="AN89" s="44">
        <v>3043.9000210000004</v>
      </c>
      <c r="AO89" s="44">
        <v>352.53331599999996</v>
      </c>
      <c r="AP89" s="44">
        <v>361.41666499999997</v>
      </c>
      <c r="AQ89" s="44">
        <v>4.5792108491857713</v>
      </c>
      <c r="AR89" s="181">
        <v>4.5</v>
      </c>
      <c r="AS89" s="181">
        <v>82.413141024227286</v>
      </c>
      <c r="AT89" s="44">
        <v>91.182776590815905</v>
      </c>
      <c r="AU89" s="44">
        <v>7.9210849185771509E-2</v>
      </c>
      <c r="AV89" s="44">
        <v>13697.550094499999</v>
      </c>
      <c r="AW89" s="44">
        <v>-241.10990549999988</v>
      </c>
      <c r="AX89" s="44">
        <v>-53.579978999999987</v>
      </c>
      <c r="AY89" s="125"/>
    </row>
    <row r="90" spans="1:51" x14ac:dyDescent="0.25">
      <c r="A90" s="112" t="s">
        <v>439</v>
      </c>
      <c r="B90" s="112" t="str">
        <f t="shared" si="111"/>
        <v>1# Greek Pasta Salad</v>
      </c>
      <c r="D90" s="144">
        <f t="shared" si="112"/>
        <v>7853.25</v>
      </c>
      <c r="E90" s="145">
        <f t="shared" si="112"/>
        <v>1521.23335</v>
      </c>
      <c r="F90" s="145">
        <f t="shared" si="112"/>
        <v>177.58331799999999</v>
      </c>
      <c r="G90" s="145">
        <f t="shared" si="112"/>
        <v>217.55</v>
      </c>
      <c r="H90" s="146">
        <f t="shared" si="113"/>
        <v>5.1624229773821355</v>
      </c>
      <c r="I90" s="147">
        <f t="shared" si="114"/>
        <v>4.5</v>
      </c>
      <c r="J90" s="148">
        <f t="shared" si="115"/>
        <v>0.84082725921696488</v>
      </c>
      <c r="K90" s="148">
        <f t="shared" si="115"/>
        <v>0.94850336911569966</v>
      </c>
      <c r="L90" s="149">
        <f t="shared" si="121"/>
        <v>4.8737587925687427</v>
      </c>
      <c r="M90" s="113">
        <f t="shared" si="116"/>
        <v>0.79381121337683369</v>
      </c>
      <c r="N90" s="113">
        <f t="shared" si="117"/>
        <v>-4.7016045840131193E-2</v>
      </c>
      <c r="O90" s="113">
        <f t="shared" si="122"/>
        <v>0.89546646124618789</v>
      </c>
      <c r="P90" s="113">
        <f t="shared" si="123"/>
        <v>-5.3036907869511762E-2</v>
      </c>
      <c r="Q90" s="150">
        <f t="shared" si="118"/>
        <v>4.5</v>
      </c>
      <c r="R90" s="113">
        <f t="shared" si="119"/>
        <v>0.91066427725336885</v>
      </c>
      <c r="S90" s="113">
        <f t="shared" si="120"/>
        <v>6.9837018036403964E-2</v>
      </c>
      <c r="T90" s="113">
        <f t="shared" si="124"/>
        <v>1.0272836966694201</v>
      </c>
      <c r="U90" s="113">
        <f t="shared" si="125"/>
        <v>7.8780327553720442E-2</v>
      </c>
      <c r="W90" s="114"/>
      <c r="X90" s="114"/>
      <c r="Y90" s="113"/>
      <c r="Z90" s="115">
        <f t="shared" si="126"/>
        <v>9893.0953199724427</v>
      </c>
      <c r="AA90" s="115">
        <f t="shared" si="127"/>
        <v>8623.6500059999998</v>
      </c>
      <c r="AB90" s="115">
        <f t="shared" si="128"/>
        <v>1611.3333331091872</v>
      </c>
      <c r="AC90" s="115">
        <f t="shared" si="129"/>
        <v>1745.1666666666665</v>
      </c>
      <c r="AD90" s="115">
        <f t="shared" si="130"/>
        <v>1521.2333499999997</v>
      </c>
      <c r="AE90" s="115">
        <f t="shared" si="131"/>
        <v>8770.0102012429579</v>
      </c>
      <c r="AF90" s="115">
        <f t="shared" si="132"/>
        <v>7644.6750059999995</v>
      </c>
      <c r="AG90" s="115">
        <f t="shared" si="133"/>
        <v>1611.333333107907</v>
      </c>
      <c r="AH90" s="115">
        <f t="shared" si="134"/>
        <v>1745.166666666667</v>
      </c>
      <c r="AI90" s="115">
        <f t="shared" si="135"/>
        <v>1521.23335</v>
      </c>
      <c r="AK90" s="151"/>
      <c r="AL90" s="42" t="s">
        <v>490</v>
      </c>
      <c r="AM90" s="44">
        <v>7853.25</v>
      </c>
      <c r="AN90" s="44">
        <v>1521.23335</v>
      </c>
      <c r="AO90" s="44">
        <v>177.58331799999999</v>
      </c>
      <c r="AP90" s="44">
        <v>217.55</v>
      </c>
      <c r="AQ90" s="44">
        <v>5.1624229773821355</v>
      </c>
      <c r="AR90" s="181">
        <v>4.5</v>
      </c>
      <c r="AS90" s="181">
        <v>84.082725921696493</v>
      </c>
      <c r="AT90" s="44">
        <v>94.850336911569968</v>
      </c>
      <c r="AU90" s="44">
        <v>0.66242297738213551</v>
      </c>
      <c r="AV90" s="44">
        <v>6845.550075000001</v>
      </c>
      <c r="AW90" s="44">
        <v>-1007.6999249999998</v>
      </c>
      <c r="AX90" s="44">
        <v>-223.93331666666663</v>
      </c>
      <c r="AY90" s="125"/>
    </row>
    <row r="91" spans="1:51" x14ac:dyDescent="0.25">
      <c r="A91" s="112" t="s">
        <v>439</v>
      </c>
      <c r="B91" s="112" t="str">
        <f t="shared" si="111"/>
        <v>12 oz. Buffalo Chicken Salad</v>
      </c>
      <c r="D91" s="144">
        <f t="shared" si="112"/>
        <v>9926.99</v>
      </c>
      <c r="E91" s="145">
        <f t="shared" si="112"/>
        <v>2155.9333540000002</v>
      </c>
      <c r="F91" s="145">
        <f t="shared" si="112"/>
        <v>121.31665200000002</v>
      </c>
      <c r="G91" s="145">
        <f t="shared" si="112"/>
        <v>160.98333200000002</v>
      </c>
      <c r="H91" s="146">
        <f t="shared" si="113"/>
        <v>4.6044976212191386</v>
      </c>
      <c r="I91" s="147">
        <f t="shared" si="114"/>
        <v>4.5</v>
      </c>
      <c r="J91" s="148">
        <f t="shared" si="115"/>
        <v>0.90475252838948572</v>
      </c>
      <c r="K91" s="148">
        <f t="shared" si="115"/>
        <v>0.96871128401500439</v>
      </c>
      <c r="L91" s="149">
        <f t="shared" si="121"/>
        <v>4.5000000008541896</v>
      </c>
      <c r="M91" s="113">
        <f t="shared" si="116"/>
        <v>0.88421945529152635</v>
      </c>
      <c r="N91" s="113">
        <f t="shared" si="117"/>
        <v>-2.0533073097959376E-2</v>
      </c>
      <c r="O91" s="113">
        <f t="shared" si="122"/>
        <v>0.94672668715320663</v>
      </c>
      <c r="P91" s="113">
        <f t="shared" si="123"/>
        <v>-2.1984596861797767E-2</v>
      </c>
      <c r="Q91" s="150">
        <f t="shared" si="118"/>
        <v>4.5</v>
      </c>
      <c r="R91" s="113">
        <f t="shared" si="119"/>
        <v>0.90475252856122579</v>
      </c>
      <c r="S91" s="113">
        <f t="shared" si="120"/>
        <v>1.7174006661235808E-10</v>
      </c>
      <c r="T91" s="113">
        <f t="shared" si="124"/>
        <v>0.96871128420924779</v>
      </c>
      <c r="U91" s="113">
        <f t="shared" si="125"/>
        <v>1.942433991430903E-10</v>
      </c>
      <c r="W91" s="114"/>
      <c r="X91" s="114"/>
      <c r="Y91" s="113"/>
      <c r="Z91" s="115">
        <f t="shared" si="126"/>
        <v>11226.839604798201</v>
      </c>
      <c r="AA91" s="115">
        <f t="shared" si="127"/>
        <v>10972.050020999999</v>
      </c>
      <c r="AB91" s="115">
        <f t="shared" si="128"/>
        <v>2205.9977773590354</v>
      </c>
      <c r="AC91" s="115">
        <f t="shared" si="129"/>
        <v>2205.9977777777781</v>
      </c>
      <c r="AD91" s="115">
        <f t="shared" si="130"/>
        <v>2155.9333540000002</v>
      </c>
      <c r="AE91" s="115">
        <f t="shared" si="131"/>
        <v>10485.592235548271</v>
      </c>
      <c r="AF91" s="115">
        <f t="shared" si="132"/>
        <v>10247.625027000002</v>
      </c>
      <c r="AG91" s="115">
        <f t="shared" si="133"/>
        <v>2205.9977773354367</v>
      </c>
      <c r="AH91" s="115">
        <f t="shared" si="134"/>
        <v>2205.9977777777776</v>
      </c>
      <c r="AI91" s="115">
        <f t="shared" si="135"/>
        <v>2155.9333540000002</v>
      </c>
      <c r="AK91" s="151"/>
      <c r="AL91" s="42" t="s">
        <v>441</v>
      </c>
      <c r="AM91" s="44">
        <v>9926.99</v>
      </c>
      <c r="AN91" s="44">
        <v>2155.9333540000002</v>
      </c>
      <c r="AO91" s="44">
        <v>121.31665200000002</v>
      </c>
      <c r="AP91" s="44">
        <v>160.98333200000002</v>
      </c>
      <c r="AQ91" s="44">
        <v>4.6044976212191377</v>
      </c>
      <c r="AR91" s="181">
        <v>4.5</v>
      </c>
      <c r="AS91" s="181">
        <v>90.475252838948578</v>
      </c>
      <c r="AT91" s="44">
        <v>96.871128401500442</v>
      </c>
      <c r="AU91" s="44">
        <v>0.10449762121913807</v>
      </c>
      <c r="AV91" s="44">
        <v>9701.7000929999995</v>
      </c>
      <c r="AW91" s="44">
        <v>-225.28990699999994</v>
      </c>
      <c r="AX91" s="44">
        <v>-50.064423777777741</v>
      </c>
      <c r="AY91" s="125"/>
    </row>
    <row r="92" spans="1:51" x14ac:dyDescent="0.25">
      <c r="A92" s="112" t="s">
        <v>439</v>
      </c>
      <c r="B92" s="112" t="str">
        <f t="shared" si="111"/>
        <v>12 oz. Kroger Chicken Salad</v>
      </c>
      <c r="D92" s="144">
        <f t="shared" si="112"/>
        <v>18074.830000000002</v>
      </c>
      <c r="E92" s="145">
        <f t="shared" si="112"/>
        <v>4022.8166860000001</v>
      </c>
      <c r="F92" s="145">
        <f t="shared" si="112"/>
        <v>236.96665199999995</v>
      </c>
      <c r="G92" s="145">
        <f t="shared" si="112"/>
        <v>48.666663</v>
      </c>
      <c r="H92" s="146">
        <f t="shared" si="113"/>
        <v>4.4930782113197196</v>
      </c>
      <c r="I92" s="147">
        <f t="shared" si="114"/>
        <v>4.5</v>
      </c>
      <c r="J92" s="148">
        <f t="shared" si="115"/>
        <v>0.93226772677074632</v>
      </c>
      <c r="K92" s="148">
        <f t="shared" si="115"/>
        <v>0.94291858748150303</v>
      </c>
      <c r="L92" s="149">
        <f t="shared" si="121"/>
        <v>4.5000000006175327</v>
      </c>
      <c r="M92" s="113">
        <f t="shared" si="116"/>
        <v>0.93370392718176975</v>
      </c>
      <c r="N92" s="113">
        <f t="shared" si="117"/>
        <v>1.4362004110234361E-3</v>
      </c>
      <c r="O92" s="113">
        <f t="shared" si="122"/>
        <v>0.94437119609203923</v>
      </c>
      <c r="P92" s="113">
        <f t="shared" si="123"/>
        <v>1.4526086105361991E-3</v>
      </c>
      <c r="Q92" s="150">
        <f t="shared" si="118"/>
        <v>4.5</v>
      </c>
      <c r="R92" s="113">
        <f t="shared" si="119"/>
        <v>0.93226772689868087</v>
      </c>
      <c r="S92" s="113">
        <f t="shared" si="120"/>
        <v>1.2793455184123559E-10</v>
      </c>
      <c r="T92" s="113">
        <f t="shared" si="124"/>
        <v>0.94291858767979642</v>
      </c>
      <c r="U92" s="113">
        <f t="shared" si="125"/>
        <v>1.9829338171462041E-10</v>
      </c>
      <c r="W92" s="114"/>
      <c r="X92" s="114"/>
      <c r="Y92" s="113"/>
      <c r="Z92" s="115">
        <f t="shared" si="126"/>
        <v>19358.202824053526</v>
      </c>
      <c r="AA92" s="115">
        <f t="shared" si="127"/>
        <v>19388.025004499999</v>
      </c>
      <c r="AB92" s="115">
        <f t="shared" si="128"/>
        <v>4016.6288883376897</v>
      </c>
      <c r="AC92" s="115">
        <f t="shared" si="129"/>
        <v>4016.6288888888894</v>
      </c>
      <c r="AD92" s="115">
        <f t="shared" si="130"/>
        <v>4022.8166860000001</v>
      </c>
      <c r="AE92" s="115">
        <f t="shared" si="131"/>
        <v>19139.539700910587</v>
      </c>
      <c r="AF92" s="115">
        <f t="shared" si="132"/>
        <v>19169.025021000001</v>
      </c>
      <c r="AG92" s="115">
        <f t="shared" si="133"/>
        <v>4016.6288880442021</v>
      </c>
      <c r="AH92" s="115">
        <f t="shared" si="134"/>
        <v>4016.6288888888889</v>
      </c>
      <c r="AI92" s="115">
        <f t="shared" si="135"/>
        <v>4022.8166859999997</v>
      </c>
      <c r="AK92" s="151"/>
      <c r="AL92" s="42" t="s">
        <v>361</v>
      </c>
      <c r="AM92" s="44">
        <v>18074.830000000002</v>
      </c>
      <c r="AN92" s="44">
        <v>4022.8166860000001</v>
      </c>
      <c r="AO92" s="44">
        <v>236.96665199999995</v>
      </c>
      <c r="AP92" s="44">
        <v>48.666663</v>
      </c>
      <c r="AQ92" s="44">
        <v>4.4930782113197187</v>
      </c>
      <c r="AR92" s="181">
        <v>4.5</v>
      </c>
      <c r="AS92" s="181">
        <v>93.226772677074635</v>
      </c>
      <c r="AT92" s="44">
        <v>94.291858748150304</v>
      </c>
      <c r="AU92" s="44">
        <v>-6.9217886802812245E-3</v>
      </c>
      <c r="AV92" s="44">
        <v>18102.675086999996</v>
      </c>
      <c r="AW92" s="44">
        <v>27.845086999999332</v>
      </c>
      <c r="AX92" s="44">
        <v>6.1877971111109646</v>
      </c>
      <c r="AY92" s="125"/>
    </row>
    <row r="93" spans="1:51" x14ac:dyDescent="0.25">
      <c r="A93" s="112" t="s">
        <v>439</v>
      </c>
      <c r="B93" s="112" t="str">
        <f t="shared" si="111"/>
        <v>12 oz. Kroger Cranberry Pecan Chicken Salad</v>
      </c>
      <c r="D93" s="144">
        <f t="shared" si="112"/>
        <v>15907</v>
      </c>
      <c r="E93" s="145">
        <f t="shared" si="112"/>
        <v>3402.5666860000001</v>
      </c>
      <c r="F93" s="145">
        <f t="shared" si="112"/>
        <v>362.66665199999994</v>
      </c>
      <c r="G93" s="145">
        <f t="shared" si="112"/>
        <v>570.68333099999995</v>
      </c>
      <c r="H93" s="146">
        <f t="shared" si="113"/>
        <v>4.6750002183498713</v>
      </c>
      <c r="I93" s="147">
        <f t="shared" si="114"/>
        <v>4.5</v>
      </c>
      <c r="J93" s="148">
        <f t="shared" si="115"/>
        <v>0.8152575702620305</v>
      </c>
      <c r="K93" s="148">
        <f t="shared" si="115"/>
        <v>0.93882332672839242</v>
      </c>
      <c r="L93" s="149">
        <f t="shared" si="121"/>
        <v>4.5000000005872609</v>
      </c>
      <c r="M93" s="113">
        <f t="shared" si="116"/>
        <v>0.78473987065455764</v>
      </c>
      <c r="N93" s="113">
        <f t="shared" si="117"/>
        <v>-3.0517699607472859E-2</v>
      </c>
      <c r="O93" s="113">
        <f t="shared" si="122"/>
        <v>0.90368016549204377</v>
      </c>
      <c r="P93" s="113">
        <f t="shared" si="123"/>
        <v>-3.5143161236348641E-2</v>
      </c>
      <c r="Q93" s="150">
        <f t="shared" si="118"/>
        <v>4.5</v>
      </c>
      <c r="R93" s="113">
        <f t="shared" si="119"/>
        <v>0.81525757036842372</v>
      </c>
      <c r="S93" s="113">
        <f t="shared" si="120"/>
        <v>1.0639322756134106E-10</v>
      </c>
      <c r="T93" s="113">
        <f t="shared" si="124"/>
        <v>0.93882332688750059</v>
      </c>
      <c r="U93" s="113">
        <f t="shared" si="125"/>
        <v>1.5910817108277797E-10</v>
      </c>
      <c r="W93" s="114"/>
      <c r="X93" s="114"/>
      <c r="Y93" s="113"/>
      <c r="Z93" s="115">
        <f t="shared" si="126"/>
        <v>20270.411374321848</v>
      </c>
      <c r="AA93" s="115">
        <f t="shared" si="127"/>
        <v>19511.6250105</v>
      </c>
      <c r="AB93" s="115">
        <f t="shared" si="128"/>
        <v>3534.8888884275771</v>
      </c>
      <c r="AC93" s="115">
        <f t="shared" si="129"/>
        <v>3534.8888888888891</v>
      </c>
      <c r="AD93" s="115">
        <f t="shared" si="130"/>
        <v>3402.5666860000006</v>
      </c>
      <c r="AE93" s="115">
        <f t="shared" si="131"/>
        <v>17602.466677288216</v>
      </c>
      <c r="AF93" s="115">
        <f t="shared" si="132"/>
        <v>16943.550020999999</v>
      </c>
      <c r="AG93" s="115">
        <f t="shared" si="133"/>
        <v>3534.8888882898095</v>
      </c>
      <c r="AH93" s="115">
        <f t="shared" si="134"/>
        <v>3534.8888888888891</v>
      </c>
      <c r="AI93" s="115">
        <f t="shared" si="135"/>
        <v>3402.5666860000006</v>
      </c>
      <c r="AK93" s="151"/>
      <c r="AL93" s="42" t="s">
        <v>362</v>
      </c>
      <c r="AM93" s="44">
        <v>15907</v>
      </c>
      <c r="AN93" s="44">
        <v>3402.5666860000001</v>
      </c>
      <c r="AO93" s="44">
        <v>362.66665199999994</v>
      </c>
      <c r="AP93" s="44">
        <v>570.68333099999995</v>
      </c>
      <c r="AQ93" s="44">
        <v>4.6750002183498713</v>
      </c>
      <c r="AR93" s="181">
        <v>4.5</v>
      </c>
      <c r="AS93" s="181">
        <v>81.525757026203053</v>
      </c>
      <c r="AT93" s="44">
        <v>93.88233267283924</v>
      </c>
      <c r="AU93" s="44">
        <v>0.17500021834987137</v>
      </c>
      <c r="AV93" s="44">
        <v>15311.550087000001</v>
      </c>
      <c r="AW93" s="44">
        <v>-595.44991300000027</v>
      </c>
      <c r="AX93" s="44">
        <v>-132.32220288888894</v>
      </c>
      <c r="AY93" s="125"/>
    </row>
    <row r="94" spans="1:51" x14ac:dyDescent="0.25">
      <c r="A94" s="112" t="s">
        <v>439</v>
      </c>
      <c r="B94" s="112" t="str">
        <f t="shared" si="111"/>
        <v>12 oz. Kroger Ham Salad</v>
      </c>
      <c r="D94" s="144">
        <f t="shared" si="112"/>
        <v>17975</v>
      </c>
      <c r="E94" s="145">
        <f t="shared" si="112"/>
        <v>3746.6333670000004</v>
      </c>
      <c r="F94" s="145">
        <f t="shared" si="112"/>
        <v>466.8833039999999</v>
      </c>
      <c r="G94" s="145">
        <f t="shared" si="112"/>
        <v>101.89999900000001</v>
      </c>
      <c r="H94" s="146">
        <f t="shared" si="113"/>
        <v>4.797640505292601</v>
      </c>
      <c r="I94" s="147">
        <f t="shared" si="114"/>
        <v>4.5</v>
      </c>
      <c r="J94" s="148">
        <f t="shared" si="115"/>
        <v>0.92562196178662559</v>
      </c>
      <c r="K94" s="148">
        <f t="shared" si="115"/>
        <v>0.94800727178630084</v>
      </c>
      <c r="L94" s="149">
        <f t="shared" si="121"/>
        <v>4.5000000004870557</v>
      </c>
      <c r="M94" s="113">
        <f t="shared" si="116"/>
        <v>0.86819736157713823</v>
      </c>
      <c r="N94" s="113">
        <f t="shared" si="117"/>
        <v>-5.7424600209487364E-2</v>
      </c>
      <c r="O94" s="113">
        <f t="shared" si="122"/>
        <v>0.88919391082195631</v>
      </c>
      <c r="P94" s="113">
        <f t="shared" si="123"/>
        <v>-5.881336096434453E-2</v>
      </c>
      <c r="Q94" s="150">
        <f t="shared" si="118"/>
        <v>4.5</v>
      </c>
      <c r="R94" s="113">
        <f t="shared" si="119"/>
        <v>0.9256219618868099</v>
      </c>
      <c r="S94" s="113">
        <f t="shared" si="120"/>
        <v>1.0018430529612488E-10</v>
      </c>
      <c r="T94" s="113">
        <f t="shared" si="124"/>
        <v>0.94800727191532319</v>
      </c>
      <c r="U94" s="113">
        <f t="shared" si="125"/>
        <v>1.2902234836076332E-10</v>
      </c>
      <c r="W94" s="114"/>
      <c r="X94" s="114"/>
      <c r="Y94" s="113"/>
      <c r="Z94" s="115">
        <f t="shared" si="126"/>
        <v>20703.817813206915</v>
      </c>
      <c r="AA94" s="115">
        <f t="shared" si="127"/>
        <v>19419.375015000001</v>
      </c>
      <c r="AB94" s="115">
        <f t="shared" si="128"/>
        <v>3994.4444440121074</v>
      </c>
      <c r="AC94" s="115">
        <f t="shared" si="129"/>
        <v>3994.4444444444443</v>
      </c>
      <c r="AD94" s="115">
        <f t="shared" si="130"/>
        <v>3746.6333670000004</v>
      </c>
      <c r="AE94" s="115">
        <f t="shared" si="131"/>
        <v>20214.938250515239</v>
      </c>
      <c r="AF94" s="115">
        <f t="shared" si="132"/>
        <v>18960.8250195</v>
      </c>
      <c r="AG94" s="115">
        <f t="shared" si="133"/>
        <v>3994.4444439008071</v>
      </c>
      <c r="AH94" s="115">
        <f t="shared" si="134"/>
        <v>3994.4444444444448</v>
      </c>
      <c r="AI94" s="115">
        <f t="shared" si="135"/>
        <v>3746.6333670000004</v>
      </c>
      <c r="AK94" s="151"/>
      <c r="AL94" s="42" t="s">
        <v>363</v>
      </c>
      <c r="AM94" s="44">
        <v>17975</v>
      </c>
      <c r="AN94" s="44">
        <v>3746.6333670000004</v>
      </c>
      <c r="AO94" s="44">
        <v>466.8833039999999</v>
      </c>
      <c r="AP94" s="44">
        <v>101.89999900000001</v>
      </c>
      <c r="AQ94" s="44">
        <v>4.797640505292601</v>
      </c>
      <c r="AR94" s="181">
        <v>4.5</v>
      </c>
      <c r="AS94" s="181">
        <v>92.56219617866256</v>
      </c>
      <c r="AT94" s="44">
        <v>94.800727178630083</v>
      </c>
      <c r="AU94" s="44">
        <v>0.29764050529260089</v>
      </c>
      <c r="AV94" s="44">
        <v>16859.850151499999</v>
      </c>
      <c r="AW94" s="44">
        <v>-1115.1498485000004</v>
      </c>
      <c r="AX94" s="44">
        <v>-247.81107744444455</v>
      </c>
      <c r="AY94" s="125"/>
    </row>
    <row r="95" spans="1:51" x14ac:dyDescent="0.25">
      <c r="A95" s="112" t="s">
        <v>439</v>
      </c>
      <c r="B95" s="112">
        <f t="shared" si="111"/>
        <v>0</v>
      </c>
      <c r="D95" s="144">
        <f t="shared" si="112"/>
        <v>0</v>
      </c>
      <c r="E95" s="145">
        <f t="shared" si="112"/>
        <v>0</v>
      </c>
      <c r="F95" s="145">
        <f t="shared" si="112"/>
        <v>0</v>
      </c>
      <c r="G95" s="145">
        <f t="shared" si="112"/>
        <v>0</v>
      </c>
      <c r="H95" s="146">
        <f t="shared" si="113"/>
        <v>0</v>
      </c>
      <c r="I95" s="147">
        <f t="shared" si="114"/>
        <v>0</v>
      </c>
      <c r="J95" s="148">
        <f t="shared" si="115"/>
        <v>0</v>
      </c>
      <c r="K95" s="148">
        <f t="shared" si="115"/>
        <v>0</v>
      </c>
      <c r="L95" s="149">
        <f t="shared" si="121"/>
        <v>0</v>
      </c>
      <c r="M95" s="113">
        <f t="shared" si="116"/>
        <v>0</v>
      </c>
      <c r="N95" s="113">
        <f t="shared" si="117"/>
        <v>0</v>
      </c>
      <c r="O95" s="113">
        <f t="shared" si="122"/>
        <v>0</v>
      </c>
      <c r="P95" s="113">
        <f t="shared" si="123"/>
        <v>0</v>
      </c>
      <c r="Q95" s="150">
        <f t="shared" si="118"/>
        <v>0</v>
      </c>
      <c r="R95" s="113">
        <f t="shared" si="119"/>
        <v>0</v>
      </c>
      <c r="S95" s="113">
        <f t="shared" si="120"/>
        <v>0</v>
      </c>
      <c r="T95" s="113">
        <f t="shared" si="124"/>
        <v>0</v>
      </c>
      <c r="U95" s="113">
        <f t="shared" si="125"/>
        <v>0</v>
      </c>
      <c r="W95" s="114"/>
      <c r="X95" s="114"/>
      <c r="Y95" s="113"/>
      <c r="Z95" s="115">
        <f t="shared" si="126"/>
        <v>0</v>
      </c>
      <c r="AA95" s="115">
        <f t="shared" si="127"/>
        <v>0</v>
      </c>
      <c r="AB95" s="115">
        <f t="shared" si="128"/>
        <v>0</v>
      </c>
      <c r="AC95" s="115">
        <f t="shared" si="129"/>
        <v>0</v>
      </c>
      <c r="AD95" s="115">
        <f t="shared" si="130"/>
        <v>0</v>
      </c>
      <c r="AE95" s="115">
        <f t="shared" si="131"/>
        <v>0</v>
      </c>
      <c r="AF95" s="115">
        <f t="shared" si="132"/>
        <v>0</v>
      </c>
      <c r="AG95" s="115">
        <f t="shared" si="133"/>
        <v>0</v>
      </c>
      <c r="AH95" s="115">
        <f t="shared" si="134"/>
        <v>0</v>
      </c>
      <c r="AI95" s="115">
        <f t="shared" si="135"/>
        <v>0</v>
      </c>
      <c r="AK95" s="151"/>
      <c r="AL95" s="42"/>
      <c r="AM95" s="44"/>
      <c r="AN95" s="44"/>
      <c r="AO95" s="44"/>
      <c r="AP95" s="44"/>
      <c r="AQ95" s="44"/>
      <c r="AR95" s="181"/>
      <c r="AS95" s="181"/>
      <c r="AT95" s="44"/>
      <c r="AU95" s="44"/>
      <c r="AV95" s="44"/>
      <c r="AW95" s="44"/>
      <c r="AX95" s="44"/>
      <c r="AY95" s="125"/>
    </row>
    <row r="96" spans="1:51" x14ac:dyDescent="0.25">
      <c r="B96" s="153" t="str">
        <f>CONCATENATE(A87," Subtotal")</f>
        <v>Deli Oric 1 Subtotal</v>
      </c>
      <c r="C96" s="154"/>
      <c r="D96" s="155">
        <f>SUM(D88:D95)</f>
        <v>83675.73000000001</v>
      </c>
      <c r="E96" s="155">
        <f>SUM(E88:E95)</f>
        <v>17893.083464000003</v>
      </c>
      <c r="F96" s="155">
        <f>SUM(F88:F95)</f>
        <v>1717.9498939999999</v>
      </c>
      <c r="G96" s="155">
        <f>SUM(G88:G95)</f>
        <v>1461.1999899999998</v>
      </c>
      <c r="H96" s="156">
        <f t="shared" ref="H96" si="136">D96/E96</f>
        <v>4.6764287535097813</v>
      </c>
      <c r="I96" s="157"/>
      <c r="J96" s="158">
        <f>AB96/(SUM($E96:$G96))</f>
        <v>0.8760464658875311</v>
      </c>
      <c r="K96" s="158">
        <f>AG96/(SUM($E96:$F96))</f>
        <v>0.9413198792444204</v>
      </c>
      <c r="L96" s="159">
        <f>D96/(J96*(E96+F96+G96))</f>
        <v>4.5327503598387837</v>
      </c>
      <c r="M96" s="160">
        <f>AD96/(SUM($E96:$G96))</f>
        <v>0.84913085236398356</v>
      </c>
      <c r="N96" s="161">
        <f>M96-J96</f>
        <v>-2.6915613523547544E-2</v>
      </c>
      <c r="O96" s="160">
        <f>AI96/(SUM($E96:$F96))</f>
        <v>0.91239880823010322</v>
      </c>
      <c r="P96" s="161">
        <f>O96-K96</f>
        <v>-2.8921071014317179E-2</v>
      </c>
      <c r="Q96" s="159">
        <f>D96/(R96*(E96+F96+G96))</f>
        <v>4.5000000000000009</v>
      </c>
      <c r="R96" s="162">
        <f>AC96/(SUM($E96:$G96))</f>
        <v>0.88242220744160027</v>
      </c>
      <c r="S96" s="161">
        <f>R96-J96</f>
        <v>6.3757415540691698E-3</v>
      </c>
      <c r="T96" s="162">
        <f>AH96/(SUM($E96:$F96))</f>
        <v>0.94817067143895795</v>
      </c>
      <c r="U96" s="161">
        <f>T96-K96</f>
        <v>6.8507921945375472E-3</v>
      </c>
      <c r="V96" s="153"/>
      <c r="W96" s="153"/>
      <c r="X96" s="153"/>
      <c r="Y96" s="113"/>
      <c r="Z96" s="163">
        <f t="shared" ref="Z96:AI96" si="137">SUM(Z88:Z95)</f>
        <v>98660.3544351241</v>
      </c>
      <c r="AA96" s="163">
        <f t="shared" si="137"/>
        <v>94825.050065999996</v>
      </c>
      <c r="AB96" s="163">
        <f t="shared" si="137"/>
        <v>18460.255552872783</v>
      </c>
      <c r="AC96" s="163">
        <f t="shared" si="137"/>
        <v>18594.606666666667</v>
      </c>
      <c r="AD96" s="163">
        <f t="shared" si="137"/>
        <v>17893.083464000003</v>
      </c>
      <c r="AE96" s="163">
        <f t="shared" si="137"/>
        <v>91765.531450831913</v>
      </c>
      <c r="AF96" s="163">
        <f t="shared" si="137"/>
        <v>88249.65011100001</v>
      </c>
      <c r="AG96" s="163">
        <f t="shared" si="137"/>
        <v>18460.255552410865</v>
      </c>
      <c r="AH96" s="163">
        <f t="shared" si="137"/>
        <v>18594.606666666667</v>
      </c>
      <c r="AI96" s="163">
        <f t="shared" si="137"/>
        <v>17893.083464000003</v>
      </c>
      <c r="AK96" s="164"/>
      <c r="AL96" s="182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25"/>
    </row>
    <row r="97" spans="1:51" x14ac:dyDescent="0.25">
      <c r="B97" s="112"/>
      <c r="C97" s="153"/>
      <c r="D97" s="155"/>
      <c r="E97" s="155"/>
      <c r="F97" s="155"/>
      <c r="G97" s="155"/>
      <c r="H97" s="153"/>
      <c r="I97" s="153"/>
      <c r="J97" s="158"/>
      <c r="K97" s="158"/>
      <c r="L97" s="159"/>
      <c r="M97" s="161"/>
      <c r="N97" s="161"/>
      <c r="O97" s="161"/>
      <c r="P97" s="161"/>
      <c r="Q97" s="159"/>
      <c r="R97" s="161"/>
      <c r="S97" s="161"/>
      <c r="T97" s="161"/>
      <c r="U97" s="161"/>
      <c r="V97" s="168"/>
      <c r="W97" s="168"/>
      <c r="X97" s="168"/>
      <c r="Y97" s="169"/>
      <c r="AK97" s="151"/>
      <c r="AY97" s="125"/>
    </row>
    <row r="98" spans="1:51" x14ac:dyDescent="0.25">
      <c r="A98" s="136" t="str">
        <f>AL98</f>
        <v>Deli Oric 2</v>
      </c>
      <c r="B98" s="112"/>
      <c r="C98" s="153"/>
      <c r="D98" s="155"/>
      <c r="E98" s="155"/>
      <c r="F98" s="155"/>
      <c r="G98" s="155"/>
      <c r="H98" s="153"/>
      <c r="I98" s="153"/>
      <c r="J98" s="158"/>
      <c r="K98" s="158"/>
      <c r="L98" s="159"/>
      <c r="M98" s="161"/>
      <c r="N98" s="161"/>
      <c r="O98" s="161"/>
      <c r="P98" s="161"/>
      <c r="Q98" s="159"/>
      <c r="R98" s="161"/>
      <c r="S98" s="161"/>
      <c r="T98" s="161"/>
      <c r="U98" s="161"/>
      <c r="V98" s="168"/>
      <c r="W98" s="168"/>
      <c r="X98" s="168"/>
      <c r="Y98" s="169"/>
      <c r="AK98" s="167"/>
      <c r="AL98" s="42" t="s">
        <v>456</v>
      </c>
      <c r="AM98" s="42"/>
      <c r="AN98" s="42"/>
      <c r="AO98" s="42"/>
      <c r="AP98" s="42"/>
      <c r="AQ98" s="42"/>
      <c r="AR98" s="184"/>
      <c r="AS98" s="184"/>
      <c r="AT98" s="42"/>
      <c r="AU98" s="42"/>
      <c r="AV98" s="42"/>
      <c r="AW98" s="42"/>
      <c r="AX98" s="42"/>
      <c r="AY98" s="125"/>
    </row>
    <row r="99" spans="1:51" x14ac:dyDescent="0.25">
      <c r="A99" s="112" t="s">
        <v>439</v>
      </c>
      <c r="B99" s="112" t="str">
        <f t="shared" ref="B99:B104" si="138">AL99</f>
        <v>3# Southern Potato Salad</v>
      </c>
      <c r="D99" s="144">
        <f t="shared" ref="D99:G104" si="139">AM99</f>
        <v>28054</v>
      </c>
      <c r="E99" s="145">
        <f t="shared" si="139"/>
        <v>5878.7834239999993</v>
      </c>
      <c r="F99" s="145">
        <f>AO99</f>
        <v>1381.2999199999999</v>
      </c>
      <c r="G99" s="145">
        <f>AP99</f>
        <v>628.1166649999999</v>
      </c>
      <c r="H99" s="146">
        <f t="shared" ref="H99:H104" si="140">IF(ISERROR(D99/E99),0,D99/E99)</f>
        <v>4.77207578109957</v>
      </c>
      <c r="I99" s="147">
        <f t="shared" ref="I99:I104" si="141">AR99</f>
        <v>4.5</v>
      </c>
      <c r="J99" s="148">
        <f t="shared" ref="J99:K104" si="142">AS99/100</f>
        <v>0.7903225342341611</v>
      </c>
      <c r="K99" s="148">
        <f t="shared" si="142"/>
        <v>0.8586984372136951</v>
      </c>
      <c r="L99" s="149">
        <f>IF(ISERROR(D99/(J99*(E99+F99+G99))),0,D99/(J99*(E99+F99+G99)))</f>
        <v>4.5000000004066827</v>
      </c>
      <c r="M99" s="113">
        <f t="shared" ref="M99:M104" si="143">IF(ISERROR(D99/Z99),0,D99/Z99)</f>
        <v>0.74526297726891233</v>
      </c>
      <c r="N99" s="113">
        <f t="shared" ref="N99:N104" si="144">M99-J99</f>
        <v>-4.505955696524877E-2</v>
      </c>
      <c r="O99" s="113">
        <f>IF(ISERROR(D99/AE99),0,D99/AE99)</f>
        <v>0.80974048718854486</v>
      </c>
      <c r="P99" s="113">
        <f>O99-K99</f>
        <v>-4.8957950025150243E-2</v>
      </c>
      <c r="Q99" s="150">
        <f t="shared" ref="Q99:Q104" si="145">I99</f>
        <v>4.5</v>
      </c>
      <c r="R99" s="113">
        <f t="shared" ref="R99:R104" si="146">IF(ISERROR(D99/AA99),0,D99/AA99)</f>
        <v>0.79032253430558574</v>
      </c>
      <c r="S99" s="113">
        <f t="shared" ref="S99:S104" si="147">R99-J99</f>
        <v>7.1424643977024971E-11</v>
      </c>
      <c r="T99" s="113">
        <f>IF(ISERROR(D99/AF99),0,D99/AF99)</f>
        <v>0.85869843730849371</v>
      </c>
      <c r="U99" s="113">
        <f>T99-K99</f>
        <v>9.4798613403668242E-11</v>
      </c>
      <c r="W99" s="114"/>
      <c r="X99" s="114"/>
      <c r="Y99" s="113"/>
      <c r="Z99" s="115">
        <f>(SUM($E99:$G99))*$H99</f>
        <v>37643.0882194183</v>
      </c>
      <c r="AA99" s="115">
        <f>(SUM($E99:$G99))*$Q99</f>
        <v>35496.90004049999</v>
      </c>
      <c r="AB99" s="115">
        <f>(SUM($E99:$G99))*$J99</f>
        <v>6234.2222216588107</v>
      </c>
      <c r="AC99" s="115">
        <f>SUM(($E99:$G99))*$R99</f>
        <v>6234.2222222222226</v>
      </c>
      <c r="AD99" s="115">
        <f>SUM(($E99:$G99))*$M99</f>
        <v>5878.7834240000002</v>
      </c>
      <c r="AE99" s="115">
        <f>(SUM($E99:$F99))*$H99</f>
        <v>34645.667894666774</v>
      </c>
      <c r="AF99" s="115">
        <f>(SUM($E99:$F99))*$Q99</f>
        <v>32670.375047999994</v>
      </c>
      <c r="AG99" s="115">
        <f>(SUM($E99:$F99))*$K99</f>
        <v>6234.2222215339762</v>
      </c>
      <c r="AH99" s="115">
        <f>SUM(($E99:$F99))*$T99</f>
        <v>6234.2222222222226</v>
      </c>
      <c r="AI99" s="115">
        <f>SUM(($E99:$F99))*$O99</f>
        <v>5878.7834239999993</v>
      </c>
      <c r="AK99" s="151"/>
      <c r="AL99" s="42" t="s">
        <v>368</v>
      </c>
      <c r="AM99" s="44">
        <v>28054</v>
      </c>
      <c r="AN99" s="44">
        <v>5878.7834239999993</v>
      </c>
      <c r="AO99" s="44">
        <v>1381.2999199999999</v>
      </c>
      <c r="AP99" s="44">
        <v>628.1166649999999</v>
      </c>
      <c r="AQ99" s="44">
        <v>4.77207578109957</v>
      </c>
      <c r="AR99" s="181">
        <v>4.5</v>
      </c>
      <c r="AS99" s="181">
        <v>79.032253423416108</v>
      </c>
      <c r="AT99" s="44">
        <v>85.869843721369506</v>
      </c>
      <c r="AU99" s="44">
        <v>0.27207578109956954</v>
      </c>
      <c r="AV99" s="44">
        <v>26454.52540799999</v>
      </c>
      <c r="AW99" s="44">
        <v>-1599.4745919999996</v>
      </c>
      <c r="AX99" s="44">
        <v>-355.4387982222222</v>
      </c>
      <c r="AY99" s="125"/>
    </row>
    <row r="100" spans="1:51" x14ac:dyDescent="0.25">
      <c r="A100" s="112" t="s">
        <v>439</v>
      </c>
      <c r="B100" s="112">
        <f t="shared" si="138"/>
        <v>0</v>
      </c>
      <c r="D100" s="144">
        <f t="shared" si="139"/>
        <v>0</v>
      </c>
      <c r="E100" s="145">
        <f t="shared" si="139"/>
        <v>0</v>
      </c>
      <c r="F100" s="145">
        <f t="shared" si="139"/>
        <v>0</v>
      </c>
      <c r="G100" s="145">
        <f t="shared" si="139"/>
        <v>0</v>
      </c>
      <c r="H100" s="146">
        <f t="shared" si="140"/>
        <v>0</v>
      </c>
      <c r="I100" s="147">
        <f t="shared" si="141"/>
        <v>0</v>
      </c>
      <c r="J100" s="148">
        <f t="shared" si="142"/>
        <v>0</v>
      </c>
      <c r="K100" s="148">
        <f t="shared" si="142"/>
        <v>0</v>
      </c>
      <c r="L100" s="149">
        <f t="shared" ref="L100:L104" si="148">IF(ISERROR(D100/(J100*(E100+F100+G100))),0,D100/(J100*(E100+F100+G100)))</f>
        <v>0</v>
      </c>
      <c r="M100" s="113">
        <f t="shared" si="143"/>
        <v>0</v>
      </c>
      <c r="N100" s="113">
        <f t="shared" si="144"/>
        <v>0</v>
      </c>
      <c r="O100" s="113">
        <f t="shared" ref="O100:O104" si="149">IF(ISERROR(D100/AE100),0,D100/AE100)</f>
        <v>0</v>
      </c>
      <c r="P100" s="113">
        <f t="shared" ref="P100:P104" si="150">O100-K100</f>
        <v>0</v>
      </c>
      <c r="Q100" s="150">
        <f t="shared" si="145"/>
        <v>0</v>
      </c>
      <c r="R100" s="113">
        <f t="shared" si="146"/>
        <v>0</v>
      </c>
      <c r="S100" s="113">
        <f t="shared" si="147"/>
        <v>0</v>
      </c>
      <c r="T100" s="113">
        <f t="shared" ref="T100:T104" si="151">IF(ISERROR(D100/AF100),0,D100/AF100)</f>
        <v>0</v>
      </c>
      <c r="U100" s="113">
        <f t="shared" ref="U100:U104" si="152">T100-K100</f>
        <v>0</v>
      </c>
      <c r="W100" s="114"/>
      <c r="X100" s="114"/>
      <c r="Y100" s="113"/>
      <c r="Z100" s="115">
        <f t="shared" ref="Z100:Z104" si="153">(SUM($E100:$G100))*$H100</f>
        <v>0</v>
      </c>
      <c r="AA100" s="115">
        <f t="shared" ref="AA100:AA104" si="154">(SUM($E100:$G100))*$Q100</f>
        <v>0</v>
      </c>
      <c r="AB100" s="115">
        <f t="shared" ref="AB100:AB104" si="155">(SUM($E100:$G100))*$J100</f>
        <v>0</v>
      </c>
      <c r="AC100" s="115">
        <f t="shared" ref="AC100:AC104" si="156">SUM(($E100:$G100))*$R100</f>
        <v>0</v>
      </c>
      <c r="AD100" s="115">
        <f t="shared" ref="AD100:AD104" si="157">SUM(($E100:$G100))*$M100</f>
        <v>0</v>
      </c>
      <c r="AE100" s="115">
        <f t="shared" ref="AE100:AE104" si="158">(SUM($E100:$F100))*$H100</f>
        <v>0</v>
      </c>
      <c r="AF100" s="115">
        <f t="shared" ref="AF100:AF104" si="159">(SUM($E100:$F100))*$Q100</f>
        <v>0</v>
      </c>
      <c r="AG100" s="115">
        <f t="shared" ref="AG100:AG104" si="160">(SUM($E100:$F100))*$K100</f>
        <v>0</v>
      </c>
      <c r="AH100" s="115">
        <f t="shared" ref="AH100:AH104" si="161">SUM(($E100:$F100))*$T100</f>
        <v>0</v>
      </c>
      <c r="AI100" s="115">
        <f t="shared" ref="AI100:AI104" si="162">SUM(($E100:$F100))*$O100</f>
        <v>0</v>
      </c>
      <c r="AK100" s="151"/>
      <c r="AL100" s="42"/>
      <c r="AM100" s="44"/>
      <c r="AN100" s="44"/>
      <c r="AO100" s="44"/>
      <c r="AP100" s="44"/>
      <c r="AQ100" s="44"/>
      <c r="AR100" s="181"/>
      <c r="AS100" s="181"/>
      <c r="AT100" s="44"/>
      <c r="AU100" s="44"/>
      <c r="AV100" s="44"/>
      <c r="AW100" s="44"/>
      <c r="AX100" s="44"/>
      <c r="AY100" s="125"/>
    </row>
    <row r="101" spans="1:51" x14ac:dyDescent="0.25">
      <c r="A101" s="112" t="s">
        <v>439</v>
      </c>
      <c r="B101" s="112">
        <f t="shared" si="138"/>
        <v>0</v>
      </c>
      <c r="D101" s="144">
        <f t="shared" si="139"/>
        <v>0</v>
      </c>
      <c r="E101" s="145">
        <f t="shared" si="139"/>
        <v>0</v>
      </c>
      <c r="F101" s="145">
        <f t="shared" si="139"/>
        <v>0</v>
      </c>
      <c r="G101" s="145">
        <f t="shared" si="139"/>
        <v>0</v>
      </c>
      <c r="H101" s="146">
        <f t="shared" si="140"/>
        <v>0</v>
      </c>
      <c r="I101" s="147">
        <f t="shared" si="141"/>
        <v>0</v>
      </c>
      <c r="J101" s="148">
        <f t="shared" si="142"/>
        <v>0</v>
      </c>
      <c r="K101" s="148">
        <f t="shared" si="142"/>
        <v>0</v>
      </c>
      <c r="L101" s="149">
        <f t="shared" si="148"/>
        <v>0</v>
      </c>
      <c r="M101" s="113">
        <f t="shared" si="143"/>
        <v>0</v>
      </c>
      <c r="N101" s="113">
        <f t="shared" si="144"/>
        <v>0</v>
      </c>
      <c r="O101" s="113">
        <f t="shared" si="149"/>
        <v>0</v>
      </c>
      <c r="P101" s="113">
        <f t="shared" si="150"/>
        <v>0</v>
      </c>
      <c r="Q101" s="150">
        <f t="shared" si="145"/>
        <v>0</v>
      </c>
      <c r="R101" s="113">
        <f t="shared" si="146"/>
        <v>0</v>
      </c>
      <c r="S101" s="113">
        <f t="shared" si="147"/>
        <v>0</v>
      </c>
      <c r="T101" s="113">
        <f t="shared" si="151"/>
        <v>0</v>
      </c>
      <c r="U101" s="113">
        <f t="shared" si="152"/>
        <v>0</v>
      </c>
      <c r="W101" s="114"/>
      <c r="X101" s="114"/>
      <c r="Y101" s="113"/>
      <c r="Z101" s="115">
        <f t="shared" si="153"/>
        <v>0</v>
      </c>
      <c r="AA101" s="115">
        <f t="shared" si="154"/>
        <v>0</v>
      </c>
      <c r="AB101" s="115">
        <f t="shared" si="155"/>
        <v>0</v>
      </c>
      <c r="AC101" s="115">
        <f t="shared" si="156"/>
        <v>0</v>
      </c>
      <c r="AD101" s="115">
        <f t="shared" si="157"/>
        <v>0</v>
      </c>
      <c r="AE101" s="115">
        <f t="shared" si="158"/>
        <v>0</v>
      </c>
      <c r="AF101" s="115">
        <f t="shared" si="159"/>
        <v>0</v>
      </c>
      <c r="AG101" s="115">
        <f t="shared" si="160"/>
        <v>0</v>
      </c>
      <c r="AH101" s="115">
        <f t="shared" si="161"/>
        <v>0</v>
      </c>
      <c r="AI101" s="115">
        <f t="shared" si="162"/>
        <v>0</v>
      </c>
      <c r="AK101" s="151"/>
      <c r="AL101" s="42"/>
      <c r="AM101" s="44"/>
      <c r="AN101" s="44"/>
      <c r="AO101" s="44"/>
      <c r="AP101" s="44"/>
      <c r="AQ101" s="44"/>
      <c r="AR101" s="181"/>
      <c r="AS101" s="181"/>
      <c r="AT101" s="44"/>
      <c r="AU101" s="44"/>
      <c r="AV101" s="44"/>
      <c r="AW101" s="44"/>
      <c r="AX101" s="44"/>
      <c r="AY101" s="125"/>
    </row>
    <row r="102" spans="1:51" x14ac:dyDescent="0.25">
      <c r="A102" s="112" t="s">
        <v>439</v>
      </c>
      <c r="B102" s="112">
        <f t="shared" si="138"/>
        <v>0</v>
      </c>
      <c r="D102" s="144">
        <f t="shared" si="139"/>
        <v>0</v>
      </c>
      <c r="E102" s="145">
        <f t="shared" si="139"/>
        <v>0</v>
      </c>
      <c r="F102" s="145">
        <f t="shared" si="139"/>
        <v>0</v>
      </c>
      <c r="G102" s="145">
        <f t="shared" si="139"/>
        <v>0</v>
      </c>
      <c r="H102" s="146">
        <f t="shared" si="140"/>
        <v>0</v>
      </c>
      <c r="I102" s="147">
        <f t="shared" si="141"/>
        <v>0</v>
      </c>
      <c r="J102" s="148">
        <f t="shared" si="142"/>
        <v>0</v>
      </c>
      <c r="K102" s="148">
        <f t="shared" si="142"/>
        <v>0</v>
      </c>
      <c r="L102" s="149">
        <f t="shared" si="148"/>
        <v>0</v>
      </c>
      <c r="M102" s="113">
        <f t="shared" si="143"/>
        <v>0</v>
      </c>
      <c r="N102" s="113">
        <f t="shared" si="144"/>
        <v>0</v>
      </c>
      <c r="O102" s="113">
        <f t="shared" si="149"/>
        <v>0</v>
      </c>
      <c r="P102" s="113">
        <f t="shared" si="150"/>
        <v>0</v>
      </c>
      <c r="Q102" s="150">
        <f t="shared" si="145"/>
        <v>0</v>
      </c>
      <c r="R102" s="113">
        <f t="shared" si="146"/>
        <v>0</v>
      </c>
      <c r="S102" s="113">
        <f t="shared" si="147"/>
        <v>0</v>
      </c>
      <c r="T102" s="113">
        <f t="shared" si="151"/>
        <v>0</v>
      </c>
      <c r="U102" s="113">
        <f t="shared" si="152"/>
        <v>0</v>
      </c>
      <c r="W102" s="114"/>
      <c r="X102" s="114"/>
      <c r="Y102" s="113"/>
      <c r="Z102" s="115">
        <f t="shared" si="153"/>
        <v>0</v>
      </c>
      <c r="AA102" s="115">
        <f t="shared" si="154"/>
        <v>0</v>
      </c>
      <c r="AB102" s="115">
        <f t="shared" si="155"/>
        <v>0</v>
      </c>
      <c r="AC102" s="115">
        <f t="shared" si="156"/>
        <v>0</v>
      </c>
      <c r="AD102" s="115">
        <f t="shared" si="157"/>
        <v>0</v>
      </c>
      <c r="AE102" s="115">
        <f t="shared" si="158"/>
        <v>0</v>
      </c>
      <c r="AF102" s="115">
        <f t="shared" si="159"/>
        <v>0</v>
      </c>
      <c r="AG102" s="115">
        <f t="shared" si="160"/>
        <v>0</v>
      </c>
      <c r="AH102" s="115">
        <f t="shared" si="161"/>
        <v>0</v>
      </c>
      <c r="AI102" s="115">
        <f t="shared" si="162"/>
        <v>0</v>
      </c>
      <c r="AK102" s="151"/>
      <c r="AL102" s="42"/>
      <c r="AM102" s="44"/>
      <c r="AN102" s="44"/>
      <c r="AO102" s="44"/>
      <c r="AP102" s="44"/>
      <c r="AQ102" s="44"/>
      <c r="AR102" s="181"/>
      <c r="AS102" s="181"/>
      <c r="AT102" s="44"/>
      <c r="AU102" s="44"/>
      <c r="AV102" s="44"/>
      <c r="AW102" s="44"/>
      <c r="AX102" s="44"/>
      <c r="AY102" s="125"/>
    </row>
    <row r="103" spans="1:51" x14ac:dyDescent="0.25">
      <c r="A103" s="112" t="s">
        <v>439</v>
      </c>
      <c r="B103" s="112">
        <f t="shared" si="138"/>
        <v>0</v>
      </c>
      <c r="D103" s="144">
        <f t="shared" si="139"/>
        <v>0</v>
      </c>
      <c r="E103" s="145">
        <f t="shared" si="139"/>
        <v>0</v>
      </c>
      <c r="F103" s="145">
        <f t="shared" si="139"/>
        <v>0</v>
      </c>
      <c r="G103" s="145">
        <f t="shared" si="139"/>
        <v>0</v>
      </c>
      <c r="H103" s="146">
        <f t="shared" si="140"/>
        <v>0</v>
      </c>
      <c r="I103" s="147">
        <f t="shared" si="141"/>
        <v>0</v>
      </c>
      <c r="J103" s="148">
        <f t="shared" si="142"/>
        <v>0</v>
      </c>
      <c r="K103" s="148">
        <f t="shared" si="142"/>
        <v>0</v>
      </c>
      <c r="L103" s="149">
        <f t="shared" si="148"/>
        <v>0</v>
      </c>
      <c r="M103" s="113">
        <f t="shared" si="143"/>
        <v>0</v>
      </c>
      <c r="N103" s="113">
        <f t="shared" si="144"/>
        <v>0</v>
      </c>
      <c r="O103" s="113">
        <f t="shared" si="149"/>
        <v>0</v>
      </c>
      <c r="P103" s="113">
        <f t="shared" si="150"/>
        <v>0</v>
      </c>
      <c r="Q103" s="150">
        <f t="shared" si="145"/>
        <v>0</v>
      </c>
      <c r="R103" s="113">
        <f t="shared" si="146"/>
        <v>0</v>
      </c>
      <c r="S103" s="113">
        <f t="shared" si="147"/>
        <v>0</v>
      </c>
      <c r="T103" s="113">
        <f t="shared" si="151"/>
        <v>0</v>
      </c>
      <c r="U103" s="113">
        <f t="shared" si="152"/>
        <v>0</v>
      </c>
      <c r="W103" s="114"/>
      <c r="X103" s="114"/>
      <c r="Y103" s="113"/>
      <c r="Z103" s="115">
        <f t="shared" si="153"/>
        <v>0</v>
      </c>
      <c r="AA103" s="115">
        <f t="shared" si="154"/>
        <v>0</v>
      </c>
      <c r="AB103" s="115">
        <f t="shared" si="155"/>
        <v>0</v>
      </c>
      <c r="AC103" s="115">
        <f t="shared" si="156"/>
        <v>0</v>
      </c>
      <c r="AD103" s="115">
        <f t="shared" si="157"/>
        <v>0</v>
      </c>
      <c r="AE103" s="115">
        <f t="shared" si="158"/>
        <v>0</v>
      </c>
      <c r="AF103" s="115">
        <f t="shared" si="159"/>
        <v>0</v>
      </c>
      <c r="AG103" s="115">
        <f t="shared" si="160"/>
        <v>0</v>
      </c>
      <c r="AH103" s="115">
        <f t="shared" si="161"/>
        <v>0</v>
      </c>
      <c r="AI103" s="115">
        <f t="shared" si="162"/>
        <v>0</v>
      </c>
      <c r="AK103" s="151"/>
      <c r="AL103" s="42"/>
      <c r="AM103" s="44"/>
      <c r="AN103" s="44"/>
      <c r="AO103" s="44"/>
      <c r="AP103" s="44"/>
      <c r="AQ103" s="44"/>
      <c r="AR103" s="181"/>
      <c r="AS103" s="181"/>
      <c r="AT103" s="44"/>
      <c r="AU103" s="44"/>
      <c r="AV103" s="44"/>
      <c r="AW103" s="44"/>
      <c r="AX103" s="44"/>
      <c r="AY103" s="125"/>
    </row>
    <row r="104" spans="1:51" x14ac:dyDescent="0.25">
      <c r="A104" s="112" t="s">
        <v>439</v>
      </c>
      <c r="B104" s="112">
        <f t="shared" si="138"/>
        <v>0</v>
      </c>
      <c r="D104" s="144">
        <f t="shared" si="139"/>
        <v>0</v>
      </c>
      <c r="E104" s="145">
        <f t="shared" si="139"/>
        <v>0</v>
      </c>
      <c r="F104" s="145">
        <f t="shared" si="139"/>
        <v>0</v>
      </c>
      <c r="G104" s="145">
        <f t="shared" si="139"/>
        <v>0</v>
      </c>
      <c r="H104" s="146">
        <f t="shared" si="140"/>
        <v>0</v>
      </c>
      <c r="I104" s="147">
        <f t="shared" si="141"/>
        <v>0</v>
      </c>
      <c r="J104" s="148">
        <f t="shared" si="142"/>
        <v>0</v>
      </c>
      <c r="K104" s="148">
        <f t="shared" si="142"/>
        <v>0</v>
      </c>
      <c r="L104" s="149">
        <f t="shared" si="148"/>
        <v>0</v>
      </c>
      <c r="M104" s="113">
        <f t="shared" si="143"/>
        <v>0</v>
      </c>
      <c r="N104" s="113">
        <f t="shared" si="144"/>
        <v>0</v>
      </c>
      <c r="O104" s="113">
        <f t="shared" si="149"/>
        <v>0</v>
      </c>
      <c r="P104" s="113">
        <f t="shared" si="150"/>
        <v>0</v>
      </c>
      <c r="Q104" s="150">
        <f t="shared" si="145"/>
        <v>0</v>
      </c>
      <c r="R104" s="113">
        <f t="shared" si="146"/>
        <v>0</v>
      </c>
      <c r="S104" s="113">
        <f t="shared" si="147"/>
        <v>0</v>
      </c>
      <c r="T104" s="113">
        <f t="shared" si="151"/>
        <v>0</v>
      </c>
      <c r="U104" s="113">
        <f t="shared" si="152"/>
        <v>0</v>
      </c>
      <c r="W104" s="114"/>
      <c r="X104" s="114"/>
      <c r="Y104" s="113"/>
      <c r="Z104" s="115">
        <f t="shared" si="153"/>
        <v>0</v>
      </c>
      <c r="AA104" s="115">
        <f t="shared" si="154"/>
        <v>0</v>
      </c>
      <c r="AB104" s="115">
        <f t="shared" si="155"/>
        <v>0</v>
      </c>
      <c r="AC104" s="115">
        <f t="shared" si="156"/>
        <v>0</v>
      </c>
      <c r="AD104" s="115">
        <f t="shared" si="157"/>
        <v>0</v>
      </c>
      <c r="AE104" s="115">
        <f t="shared" si="158"/>
        <v>0</v>
      </c>
      <c r="AF104" s="115">
        <f t="shared" si="159"/>
        <v>0</v>
      </c>
      <c r="AG104" s="115">
        <f t="shared" si="160"/>
        <v>0</v>
      </c>
      <c r="AH104" s="115">
        <f t="shared" si="161"/>
        <v>0</v>
      </c>
      <c r="AI104" s="115">
        <f t="shared" si="162"/>
        <v>0</v>
      </c>
      <c r="AK104" s="151"/>
      <c r="AL104" s="42"/>
      <c r="AM104" s="44"/>
      <c r="AN104" s="44"/>
      <c r="AO104" s="44"/>
      <c r="AP104" s="44"/>
      <c r="AQ104" s="44"/>
      <c r="AR104" s="181"/>
      <c r="AS104" s="181"/>
      <c r="AT104" s="44"/>
      <c r="AU104" s="44"/>
      <c r="AV104" s="44"/>
      <c r="AW104" s="44"/>
      <c r="AX104" s="44"/>
      <c r="AY104" s="125"/>
    </row>
    <row r="105" spans="1:51" x14ac:dyDescent="0.25">
      <c r="B105" s="153" t="str">
        <f>CONCATENATE(A98," Subtotal")</f>
        <v>Deli Oric 2 Subtotal</v>
      </c>
      <c r="C105" s="154"/>
      <c r="D105" s="155">
        <f>SUM(D99:D104)</f>
        <v>28054</v>
      </c>
      <c r="E105" s="155">
        <f>SUM(E99:E104)</f>
        <v>5878.7834239999993</v>
      </c>
      <c r="F105" s="155">
        <f>SUM(F99:F104)</f>
        <v>1381.2999199999999</v>
      </c>
      <c r="G105" s="155">
        <f>SUM(G99:G104)</f>
        <v>628.1166649999999</v>
      </c>
      <c r="H105" s="156">
        <f t="shared" ref="H105" si="163">D105/E105</f>
        <v>4.77207578109957</v>
      </c>
      <c r="I105" s="157"/>
      <c r="J105" s="158">
        <f>AB105/(SUM($E105:$G105))</f>
        <v>0.7903225342341611</v>
      </c>
      <c r="K105" s="158">
        <f>AG105/(SUM($E105:$F105))</f>
        <v>0.8586984372136951</v>
      </c>
      <c r="L105" s="159">
        <f>D105/(J105*(E105+F105+G105))</f>
        <v>4.5000000004066827</v>
      </c>
      <c r="M105" s="160">
        <f>AD105/(SUM($E105:$G105))</f>
        <v>0.74526297726891233</v>
      </c>
      <c r="N105" s="161">
        <f>M105-J105</f>
        <v>-4.505955696524877E-2</v>
      </c>
      <c r="O105" s="160">
        <f>AI105/(SUM($E105:$F105))</f>
        <v>0.80974048718854486</v>
      </c>
      <c r="P105" s="161">
        <f>O105-K105</f>
        <v>-4.8957950025150243E-2</v>
      </c>
      <c r="Q105" s="159">
        <f>D105/(R105*(E105+F105+G105))</f>
        <v>4.5</v>
      </c>
      <c r="R105" s="162">
        <f>AC105/(SUM($E105:$G105))</f>
        <v>0.79032253430558574</v>
      </c>
      <c r="S105" s="161">
        <f>R105-J105</f>
        <v>7.1424643977024971E-11</v>
      </c>
      <c r="T105" s="162">
        <f>AH105/(SUM($E105:$F105))</f>
        <v>0.85869843730849371</v>
      </c>
      <c r="U105" s="161">
        <f>T105-K105</f>
        <v>9.4798613403668242E-11</v>
      </c>
      <c r="V105" s="153"/>
      <c r="W105" s="153"/>
      <c r="X105" s="153"/>
      <c r="Y105" s="113"/>
      <c r="Z105" s="163">
        <f t="shared" ref="Z105:AI105" si="164">SUM(Z99:Z104)</f>
        <v>37643.0882194183</v>
      </c>
      <c r="AA105" s="163">
        <f t="shared" si="164"/>
        <v>35496.90004049999</v>
      </c>
      <c r="AB105" s="163">
        <f t="shared" si="164"/>
        <v>6234.2222216588107</v>
      </c>
      <c r="AC105" s="163">
        <f t="shared" si="164"/>
        <v>6234.2222222222226</v>
      </c>
      <c r="AD105" s="163">
        <f t="shared" si="164"/>
        <v>5878.7834240000002</v>
      </c>
      <c r="AE105" s="163">
        <f t="shared" si="164"/>
        <v>34645.667894666774</v>
      </c>
      <c r="AF105" s="163">
        <f t="shared" si="164"/>
        <v>32670.375047999994</v>
      </c>
      <c r="AG105" s="163">
        <f t="shared" si="164"/>
        <v>6234.2222215339762</v>
      </c>
      <c r="AH105" s="163">
        <f t="shared" si="164"/>
        <v>6234.2222222222226</v>
      </c>
      <c r="AI105" s="163">
        <f t="shared" si="164"/>
        <v>5878.7834239999993</v>
      </c>
      <c r="AK105" s="164"/>
      <c r="AL105" s="182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25"/>
    </row>
    <row r="106" spans="1:51" x14ac:dyDescent="0.25">
      <c r="A106" s="136" t="str">
        <f>AL106</f>
        <v>Soup Modern</v>
      </c>
      <c r="B106" s="112"/>
      <c r="C106" s="153"/>
      <c r="D106" s="155"/>
      <c r="E106" s="155"/>
      <c r="F106" s="155"/>
      <c r="G106" s="155"/>
      <c r="H106" s="153"/>
      <c r="I106" s="153"/>
      <c r="J106" s="158"/>
      <c r="K106" s="158"/>
      <c r="L106" s="159"/>
      <c r="M106" s="161"/>
      <c r="N106" s="161"/>
      <c r="O106" s="161"/>
      <c r="P106" s="161"/>
      <c r="Q106" s="159"/>
      <c r="R106" s="161"/>
      <c r="S106" s="161"/>
      <c r="T106" s="161"/>
      <c r="U106" s="161"/>
      <c r="V106" s="168"/>
      <c r="W106" s="168"/>
      <c r="X106" s="168"/>
      <c r="Y106" s="169"/>
      <c r="AK106" s="167"/>
      <c r="AL106" s="42" t="s">
        <v>457</v>
      </c>
      <c r="AM106" s="42"/>
      <c r="AN106" s="42"/>
      <c r="AO106" s="42"/>
      <c r="AP106" s="42"/>
      <c r="AQ106" s="42"/>
      <c r="AR106" s="184"/>
      <c r="AS106" s="184"/>
      <c r="AT106" s="42"/>
      <c r="AU106" s="42"/>
      <c r="AV106" s="42"/>
      <c r="AW106" s="42"/>
      <c r="AX106" s="42"/>
      <c r="AY106" s="125"/>
    </row>
    <row r="107" spans="1:51" x14ac:dyDescent="0.25">
      <c r="B107" s="112" t="str">
        <f t="shared" ref="B107:B143" si="165">AL107</f>
        <v>32 oz.  Chicken Pot Pie Filling</v>
      </c>
      <c r="D107" s="144">
        <f t="shared" ref="D107:G143" si="166">AM107</f>
        <v>5301</v>
      </c>
      <c r="E107" s="145">
        <f t="shared" si="166"/>
        <v>535.65001899999993</v>
      </c>
      <c r="F107" s="145">
        <f>AO107</f>
        <v>93.966649000000018</v>
      </c>
      <c r="G107" s="145">
        <f>AP107</f>
        <v>136.599999</v>
      </c>
      <c r="H107" s="146">
        <f t="shared" ref="H107:H143" si="167">IF(ISERROR(D107/E107),0,D107/E107)</f>
        <v>9.8963872154739914</v>
      </c>
      <c r="I107" s="147">
        <f t="shared" ref="I107:I143" si="168">AR107</f>
        <v>10</v>
      </c>
      <c r="J107" s="148">
        <f t="shared" ref="J107:K143" si="169">AS107/100</f>
        <v>0.69184086281432966</v>
      </c>
      <c r="K107" s="148">
        <f t="shared" si="169"/>
        <v>0.84194086170539562</v>
      </c>
      <c r="L107" s="149">
        <f>IF(ISERROR(D107/(J107*(E107+F107+G107))),0,D107/(J107*(E107+F107+G107)))</f>
        <v>10.000000000000002</v>
      </c>
      <c r="M107" s="113">
        <f t="shared" ref="M107:M143" si="170">IF(ISERROR(D107/Z107),0,D107/Z107)</f>
        <v>0.6990842695934204</v>
      </c>
      <c r="N107" s="113">
        <f t="shared" ref="N107:N143" si="171">M107-J107</f>
        <v>7.2434067790907442E-3</v>
      </c>
      <c r="O107" s="113">
        <f>IF(ISERROR(D107/AE107),0,D107/AE107)</f>
        <v>0.85075577922914847</v>
      </c>
      <c r="P107" s="113">
        <f>O107-K107</f>
        <v>8.8149175237528521E-3</v>
      </c>
      <c r="Q107" s="150">
        <f t="shared" ref="Q107:Q143" si="172">I107</f>
        <v>10</v>
      </c>
      <c r="R107" s="113">
        <f t="shared" ref="R107:R143" si="173">IF(ISERROR(D107/AA107),0,D107/AA107)</f>
        <v>0.69184086281432988</v>
      </c>
      <c r="S107" s="113">
        <f t="shared" ref="S107:S143" si="174">R107-J107</f>
        <v>0</v>
      </c>
      <c r="T107" s="113">
        <f>IF(ISERROR(D107/AF107),0,D107/AF107)</f>
        <v>0.84194086170539584</v>
      </c>
      <c r="U107" s="113">
        <f>T107-K107</f>
        <v>0</v>
      </c>
      <c r="W107" s="114"/>
      <c r="X107" s="114"/>
      <c r="Y107" s="113"/>
      <c r="Z107" s="115">
        <f>(SUM($E107:$G107))*$H107</f>
        <v>7582.7768275818917</v>
      </c>
      <c r="AA107" s="115">
        <f>(SUM($E107:$G107))*$Q107</f>
        <v>7662.1666699999987</v>
      </c>
      <c r="AB107" s="115">
        <f>(SUM($E107:$G107))*$J107</f>
        <v>530.09999999999991</v>
      </c>
      <c r="AC107" s="115">
        <f>SUM(($E107:$G107))*$R107</f>
        <v>530.1</v>
      </c>
      <c r="AD107" s="115">
        <f>SUM(($E107:$G107))*$M107</f>
        <v>535.65001899999993</v>
      </c>
      <c r="AE107" s="115">
        <f>(SUM($E107:$F107))*$H107</f>
        <v>6230.9303438445313</v>
      </c>
      <c r="AF107" s="115">
        <f>(SUM($E107:$F107))*$Q107</f>
        <v>6296.1666799999985</v>
      </c>
      <c r="AG107" s="115">
        <f>(SUM($E107:$F107))*$K107</f>
        <v>530.09999999999991</v>
      </c>
      <c r="AH107" s="115">
        <f>SUM(($E107:$F107))*$T107</f>
        <v>530.1</v>
      </c>
      <c r="AI107" s="115">
        <f>SUM(($E107:$F107))*$O107</f>
        <v>535.65001899999993</v>
      </c>
      <c r="AK107" s="151"/>
      <c r="AL107" s="42" t="s">
        <v>458</v>
      </c>
      <c r="AM107" s="44">
        <v>5301</v>
      </c>
      <c r="AN107" s="44">
        <v>535.65001899999993</v>
      </c>
      <c r="AO107" s="44">
        <v>93.966649000000018</v>
      </c>
      <c r="AP107" s="44">
        <v>136.599999</v>
      </c>
      <c r="AQ107" s="44">
        <v>9.8963872154739914</v>
      </c>
      <c r="AR107" s="181">
        <v>10</v>
      </c>
      <c r="AS107" s="181">
        <v>69.184086281432968</v>
      </c>
      <c r="AT107" s="44">
        <v>84.194086170539563</v>
      </c>
      <c r="AU107" s="44">
        <v>-0.10361278452600914</v>
      </c>
      <c r="AV107" s="44">
        <v>5356.5001899999997</v>
      </c>
      <c r="AW107" s="44">
        <v>55.500190000000437</v>
      </c>
      <c r="AX107" s="44">
        <v>5.5500190000000433</v>
      </c>
      <c r="AY107" s="125"/>
    </row>
    <row r="108" spans="1:51" x14ac:dyDescent="0.25">
      <c r="B108" s="112" t="str">
        <f t="shared" si="165"/>
        <v>32 oz. Beef Chili</v>
      </c>
      <c r="D108" s="144">
        <f t="shared" si="166"/>
        <v>2177</v>
      </c>
      <c r="E108" s="145">
        <f t="shared" si="166"/>
        <v>242.08333599999997</v>
      </c>
      <c r="F108" s="145">
        <f t="shared" si="166"/>
        <v>16.983332000000001</v>
      </c>
      <c r="G108" s="145">
        <f t="shared" si="166"/>
        <v>242.16666599999999</v>
      </c>
      <c r="H108" s="146">
        <f t="shared" si="167"/>
        <v>8.9927709852775664</v>
      </c>
      <c r="I108" s="147">
        <f t="shared" si="168"/>
        <v>10</v>
      </c>
      <c r="J108" s="148">
        <f t="shared" si="169"/>
        <v>0.43432865540423132</v>
      </c>
      <c r="K108" s="148">
        <f t="shared" si="169"/>
        <v>0.84032423653976196</v>
      </c>
      <c r="L108" s="149">
        <f t="shared" ref="L108:L143" si="175">IF(ISERROR(D108/(J108*(E108+F108+G108))),0,D108/(J108*(E108+F108+G108)))</f>
        <v>10</v>
      </c>
      <c r="M108" s="113">
        <f t="shared" si="170"/>
        <v>0.48297533220326477</v>
      </c>
      <c r="N108" s="113">
        <f t="shared" si="171"/>
        <v>4.864667679903345E-2</v>
      </c>
      <c r="O108" s="113">
        <f t="shared" ref="O108:O143" si="176">IF(ISERROR(D108/AE108),0,D108/AE108)</f>
        <v>0.93444416400183139</v>
      </c>
      <c r="P108" s="113">
        <f t="shared" ref="P108:P143" si="177">O108-K108</f>
        <v>9.411992746206943E-2</v>
      </c>
      <c r="Q108" s="150">
        <f t="shared" si="172"/>
        <v>10</v>
      </c>
      <c r="R108" s="113">
        <f t="shared" si="173"/>
        <v>0.43432865540423132</v>
      </c>
      <c r="S108" s="113">
        <f t="shared" si="174"/>
        <v>0</v>
      </c>
      <c r="T108" s="113">
        <f t="shared" ref="T108:T143" si="178">IF(ISERROR(D108/AF108),0,D108/AF108)</f>
        <v>0.84032423653976207</v>
      </c>
      <c r="U108" s="113">
        <f t="shared" ref="U108:U143" si="179">T108-K108</f>
        <v>0</v>
      </c>
      <c r="W108" s="114"/>
      <c r="X108" s="114"/>
      <c r="Y108" s="113"/>
      <c r="Z108" s="115">
        <f t="shared" ref="Z108:Z143" si="180">(SUM($E108:$G108))*$H108</f>
        <v>4507.47658284914</v>
      </c>
      <c r="AA108" s="115">
        <f t="shared" ref="AA108:AA143" si="181">(SUM($E108:$G108))*$Q108</f>
        <v>5012.3333400000001</v>
      </c>
      <c r="AB108" s="115">
        <f t="shared" ref="AB108:AB143" si="182">(SUM($E108:$G108))*$J108</f>
        <v>217.7</v>
      </c>
      <c r="AC108" s="115">
        <f t="shared" ref="AC108:AC143" si="183">SUM(($E108:$G108))*$R108</f>
        <v>217.7</v>
      </c>
      <c r="AD108" s="115">
        <f t="shared" ref="AD108:AD143" si="184">SUM(($E108:$G108))*$M108</f>
        <v>242.08333599999997</v>
      </c>
      <c r="AE108" s="115">
        <f t="shared" ref="AE108:AE143" si="185">(SUM($E108:$F108))*$H108</f>
        <v>2329.7272152429359</v>
      </c>
      <c r="AF108" s="115">
        <f t="shared" ref="AF108:AF143" si="186">(SUM($E108:$F108))*$Q108</f>
        <v>2590.6666799999998</v>
      </c>
      <c r="AG108" s="115">
        <f t="shared" ref="AG108:AG143" si="187">(SUM($E108:$F108))*$K108</f>
        <v>217.69999999999996</v>
      </c>
      <c r="AH108" s="115">
        <f t="shared" ref="AH108:AH143" si="188">SUM(($E108:$F108))*$T108</f>
        <v>217.70000000000002</v>
      </c>
      <c r="AI108" s="115">
        <f t="shared" ref="AI108:AI143" si="189">SUM(($E108:$F108))*$O108</f>
        <v>242.083336</v>
      </c>
      <c r="AK108" s="151"/>
      <c r="AL108" s="42" t="s">
        <v>413</v>
      </c>
      <c r="AM108" s="44">
        <v>2177</v>
      </c>
      <c r="AN108" s="44">
        <v>242.08333599999997</v>
      </c>
      <c r="AO108" s="44">
        <v>16.983332000000001</v>
      </c>
      <c r="AP108" s="44">
        <v>242.16666599999999</v>
      </c>
      <c r="AQ108" s="44">
        <v>8.9927709852775664</v>
      </c>
      <c r="AR108" s="181">
        <v>10</v>
      </c>
      <c r="AS108" s="181">
        <v>43.43286554042313</v>
      </c>
      <c r="AT108" s="44">
        <v>84.032423653976196</v>
      </c>
      <c r="AU108" s="44">
        <v>-1.0072290147224339</v>
      </c>
      <c r="AV108" s="44">
        <v>2420.8333599999996</v>
      </c>
      <c r="AW108" s="44">
        <v>243.8333599999998</v>
      </c>
      <c r="AX108" s="44">
        <v>24.383335999999982</v>
      </c>
      <c r="AY108" s="125"/>
    </row>
    <row r="109" spans="1:51" x14ac:dyDescent="0.25">
      <c r="B109" s="112" t="str">
        <f t="shared" si="165"/>
        <v>32 oz. Broccoli Cheese Soup</v>
      </c>
      <c r="D109" s="144">
        <f t="shared" si="166"/>
        <v>2507</v>
      </c>
      <c r="E109" s="145">
        <f t="shared" si="166"/>
        <v>200.80000800000002</v>
      </c>
      <c r="F109" s="145">
        <f t="shared" si="166"/>
        <v>16.866658999999999</v>
      </c>
      <c r="G109" s="145">
        <f t="shared" si="166"/>
        <v>0</v>
      </c>
      <c r="H109" s="146">
        <f t="shared" si="167"/>
        <v>12.485059263543455</v>
      </c>
      <c r="I109" s="147">
        <f t="shared" si="168"/>
        <v>10</v>
      </c>
      <c r="J109" s="148">
        <f t="shared" si="169"/>
        <v>1.1517611008395696</v>
      </c>
      <c r="K109" s="148">
        <f t="shared" si="169"/>
        <v>1.1517611008395696</v>
      </c>
      <c r="L109" s="149">
        <f t="shared" si="175"/>
        <v>9.9999999999999982</v>
      </c>
      <c r="M109" s="113">
        <f t="shared" si="170"/>
        <v>0.92251152079247845</v>
      </c>
      <c r="N109" s="113">
        <f t="shared" si="171"/>
        <v>-0.22924958004709117</v>
      </c>
      <c r="O109" s="113">
        <f t="shared" si="176"/>
        <v>0.92251152079247845</v>
      </c>
      <c r="P109" s="113">
        <f t="shared" si="177"/>
        <v>-0.22924958004709117</v>
      </c>
      <c r="Q109" s="150">
        <f t="shared" si="172"/>
        <v>10</v>
      </c>
      <c r="R109" s="113">
        <f t="shared" si="173"/>
        <v>1.1517611008395694</v>
      </c>
      <c r="S109" s="113">
        <f t="shared" si="174"/>
        <v>0</v>
      </c>
      <c r="T109" s="113">
        <f t="shared" si="178"/>
        <v>1.1517611008395694</v>
      </c>
      <c r="U109" s="113">
        <f t="shared" si="179"/>
        <v>0</v>
      </c>
      <c r="W109" s="114"/>
      <c r="X109" s="114"/>
      <c r="Y109" s="113"/>
      <c r="Z109" s="115">
        <f t="shared" si="180"/>
        <v>2717.5812371929787</v>
      </c>
      <c r="AA109" s="115">
        <f t="shared" si="181"/>
        <v>2176.6666700000001</v>
      </c>
      <c r="AB109" s="115">
        <f t="shared" si="182"/>
        <v>250.70000000000005</v>
      </c>
      <c r="AC109" s="115">
        <f t="shared" si="183"/>
        <v>250.7</v>
      </c>
      <c r="AD109" s="115">
        <f t="shared" si="184"/>
        <v>200.80000799999999</v>
      </c>
      <c r="AE109" s="115">
        <f t="shared" si="185"/>
        <v>2717.5812371929787</v>
      </c>
      <c r="AF109" s="115">
        <f t="shared" si="186"/>
        <v>2176.6666700000001</v>
      </c>
      <c r="AG109" s="115">
        <f t="shared" si="187"/>
        <v>250.70000000000005</v>
      </c>
      <c r="AH109" s="115">
        <f t="shared" si="188"/>
        <v>250.7</v>
      </c>
      <c r="AI109" s="115">
        <f t="shared" si="189"/>
        <v>200.80000799999999</v>
      </c>
      <c r="AK109" s="151"/>
      <c r="AL109" s="42" t="s">
        <v>414</v>
      </c>
      <c r="AM109" s="44">
        <v>2507</v>
      </c>
      <c r="AN109" s="44">
        <v>200.80000800000002</v>
      </c>
      <c r="AO109" s="44">
        <v>16.866658999999999</v>
      </c>
      <c r="AP109" s="44">
        <v>0</v>
      </c>
      <c r="AQ109" s="44">
        <v>12.485059263543455</v>
      </c>
      <c r="AR109" s="181">
        <v>10</v>
      </c>
      <c r="AS109" s="181">
        <v>115.17611008395696</v>
      </c>
      <c r="AT109" s="44">
        <v>115.17611008395696</v>
      </c>
      <c r="AU109" s="44">
        <v>2.4850592635434556</v>
      </c>
      <c r="AV109" s="44">
        <v>2008.00008</v>
      </c>
      <c r="AW109" s="44">
        <v>-498.99991999999997</v>
      </c>
      <c r="AX109" s="44">
        <v>-49.899992000000005</v>
      </c>
      <c r="AY109" s="125"/>
    </row>
    <row r="110" spans="1:51" x14ac:dyDescent="0.25">
      <c r="B110" s="112" t="str">
        <f t="shared" si="165"/>
        <v>32 oz. Creamy Chicken Wild Rice</v>
      </c>
      <c r="D110" s="144">
        <f t="shared" si="166"/>
        <v>10479</v>
      </c>
      <c r="E110" s="145">
        <f t="shared" si="166"/>
        <v>1011.4833940000001</v>
      </c>
      <c r="F110" s="145">
        <f t="shared" si="166"/>
        <v>168.68328099999999</v>
      </c>
      <c r="G110" s="145">
        <f t="shared" si="166"/>
        <v>393.333327</v>
      </c>
      <c r="H110" s="146">
        <f t="shared" si="167"/>
        <v>10.36003167443004</v>
      </c>
      <c r="I110" s="147">
        <f t="shared" si="168"/>
        <v>10</v>
      </c>
      <c r="J110" s="148">
        <f t="shared" si="169"/>
        <v>0.66596758733273898</v>
      </c>
      <c r="K110" s="148">
        <f t="shared" si="169"/>
        <v>0.88792542799092333</v>
      </c>
      <c r="L110" s="149">
        <f t="shared" si="175"/>
        <v>10</v>
      </c>
      <c r="M110" s="113">
        <f t="shared" si="170"/>
        <v>0.64282389114353489</v>
      </c>
      <c r="N110" s="113">
        <f t="shared" si="171"/>
        <v>-2.3143696189204088E-2</v>
      </c>
      <c r="O110" s="113">
        <f t="shared" si="176"/>
        <v>0.85706825605798431</v>
      </c>
      <c r="P110" s="113">
        <f t="shared" si="177"/>
        <v>-3.085717193293902E-2</v>
      </c>
      <c r="Q110" s="150">
        <f t="shared" si="172"/>
        <v>10</v>
      </c>
      <c r="R110" s="113">
        <f t="shared" si="173"/>
        <v>0.66596758733273886</v>
      </c>
      <c r="S110" s="113">
        <f t="shared" si="174"/>
        <v>0</v>
      </c>
      <c r="T110" s="113">
        <f t="shared" si="178"/>
        <v>0.88792542799092322</v>
      </c>
      <c r="U110" s="113">
        <f t="shared" si="179"/>
        <v>0</v>
      </c>
      <c r="W110" s="114"/>
      <c r="X110" s="114"/>
      <c r="Y110" s="113"/>
      <c r="Z110" s="115">
        <f t="shared" si="180"/>
        <v>16301.509860435734</v>
      </c>
      <c r="AA110" s="115">
        <f t="shared" si="181"/>
        <v>15735.000020000003</v>
      </c>
      <c r="AB110" s="115">
        <f t="shared" si="182"/>
        <v>1047.9000000000001</v>
      </c>
      <c r="AC110" s="115">
        <f t="shared" si="183"/>
        <v>1047.8999999999999</v>
      </c>
      <c r="AD110" s="115">
        <f t="shared" si="184"/>
        <v>1011.4833940000001</v>
      </c>
      <c r="AE110" s="115">
        <f t="shared" si="185"/>
        <v>12226.564134106784</v>
      </c>
      <c r="AF110" s="115">
        <f t="shared" si="186"/>
        <v>11801.666750000002</v>
      </c>
      <c r="AG110" s="115">
        <f t="shared" si="187"/>
        <v>1047.9000000000001</v>
      </c>
      <c r="AH110" s="115">
        <f t="shared" si="188"/>
        <v>1047.8999999999999</v>
      </c>
      <c r="AI110" s="115">
        <f t="shared" si="189"/>
        <v>1011.4833940000001</v>
      </c>
      <c r="AK110" s="151"/>
      <c r="AL110" s="42" t="s">
        <v>415</v>
      </c>
      <c r="AM110" s="44">
        <v>10479</v>
      </c>
      <c r="AN110" s="44">
        <v>1011.4833940000001</v>
      </c>
      <c r="AO110" s="44">
        <v>168.68328099999999</v>
      </c>
      <c r="AP110" s="44">
        <v>393.333327</v>
      </c>
      <c r="AQ110" s="44">
        <v>10.360031674430038</v>
      </c>
      <c r="AR110" s="181">
        <v>10</v>
      </c>
      <c r="AS110" s="181">
        <v>66.596758733273901</v>
      </c>
      <c r="AT110" s="44">
        <v>88.792542799092331</v>
      </c>
      <c r="AU110" s="44">
        <v>0.36003167443003803</v>
      </c>
      <c r="AV110" s="44">
        <v>10114.83394</v>
      </c>
      <c r="AW110" s="44">
        <v>-364.16606000000053</v>
      </c>
      <c r="AX110" s="44">
        <v>-36.416606000000058</v>
      </c>
      <c r="AY110" s="125"/>
    </row>
    <row r="111" spans="1:51" x14ac:dyDescent="0.25">
      <c r="B111" s="112" t="str">
        <f t="shared" si="165"/>
        <v>32 oz. German Dressing</v>
      </c>
      <c r="D111" s="144">
        <f t="shared" si="166"/>
        <v>935</v>
      </c>
      <c r="E111" s="145">
        <f t="shared" si="166"/>
        <v>137.26666900000001</v>
      </c>
      <c r="F111" s="145">
        <f t="shared" si="166"/>
        <v>201.533332</v>
      </c>
      <c r="G111" s="145">
        <f t="shared" si="166"/>
        <v>147.38333299999999</v>
      </c>
      <c r="H111" s="146">
        <f t="shared" si="167"/>
        <v>6.8115588934412035</v>
      </c>
      <c r="I111" s="147">
        <f t="shared" si="168"/>
        <v>10</v>
      </c>
      <c r="J111" s="148">
        <f t="shared" si="169"/>
        <v>0.19231428447113327</v>
      </c>
      <c r="K111" s="148">
        <f t="shared" si="169"/>
        <v>0.27597402515946268</v>
      </c>
      <c r="L111" s="149">
        <f t="shared" si="175"/>
        <v>10</v>
      </c>
      <c r="M111" s="113">
        <f t="shared" si="170"/>
        <v>0.28233520032589188</v>
      </c>
      <c r="N111" s="113">
        <f t="shared" si="171"/>
        <v>9.0020915854758604E-2</v>
      </c>
      <c r="O111" s="113">
        <f t="shared" si="176"/>
        <v>0.40515545630119404</v>
      </c>
      <c r="P111" s="113">
        <f t="shared" si="177"/>
        <v>0.12918143114173136</v>
      </c>
      <c r="Q111" s="150">
        <f t="shared" si="172"/>
        <v>10</v>
      </c>
      <c r="R111" s="113">
        <f t="shared" si="173"/>
        <v>0.19231428447113327</v>
      </c>
      <c r="S111" s="113">
        <f t="shared" si="174"/>
        <v>0</v>
      </c>
      <c r="T111" s="113">
        <f t="shared" si="178"/>
        <v>0.27597402515946273</v>
      </c>
      <c r="U111" s="113">
        <f t="shared" si="179"/>
        <v>0</v>
      </c>
      <c r="W111" s="114"/>
      <c r="X111" s="114"/>
      <c r="Y111" s="113"/>
      <c r="Z111" s="115">
        <f t="shared" si="180"/>
        <v>3311.6664125505949</v>
      </c>
      <c r="AA111" s="115">
        <f t="shared" si="181"/>
        <v>4861.8333400000001</v>
      </c>
      <c r="AB111" s="115">
        <f t="shared" si="182"/>
        <v>93.5</v>
      </c>
      <c r="AC111" s="115">
        <f t="shared" si="183"/>
        <v>93.5</v>
      </c>
      <c r="AD111" s="115">
        <f t="shared" si="184"/>
        <v>137.26666900000001</v>
      </c>
      <c r="AE111" s="115">
        <f t="shared" si="185"/>
        <v>2307.7561599094388</v>
      </c>
      <c r="AF111" s="115">
        <f t="shared" si="186"/>
        <v>3388.0000100000002</v>
      </c>
      <c r="AG111" s="115">
        <f t="shared" si="187"/>
        <v>93.499999999999986</v>
      </c>
      <c r="AH111" s="115">
        <f t="shared" si="188"/>
        <v>93.5</v>
      </c>
      <c r="AI111" s="115">
        <f t="shared" si="189"/>
        <v>137.26666900000001</v>
      </c>
      <c r="AK111" s="151"/>
      <c r="AL111" s="42" t="s">
        <v>442</v>
      </c>
      <c r="AM111" s="44">
        <v>935</v>
      </c>
      <c r="AN111" s="44">
        <v>137.26666900000001</v>
      </c>
      <c r="AO111" s="44">
        <v>201.533332</v>
      </c>
      <c r="AP111" s="44">
        <v>147.38333299999999</v>
      </c>
      <c r="AQ111" s="44">
        <v>6.8115588934412044</v>
      </c>
      <c r="AR111" s="181">
        <v>10</v>
      </c>
      <c r="AS111" s="181">
        <v>19.231428447113327</v>
      </c>
      <c r="AT111" s="44">
        <v>27.597402515946268</v>
      </c>
      <c r="AU111" s="44">
        <v>-3.1884411065587961</v>
      </c>
      <c r="AV111" s="44">
        <v>1372.66669</v>
      </c>
      <c r="AW111" s="44">
        <v>437.66668999999996</v>
      </c>
      <c r="AX111" s="44">
        <v>43.766668999999993</v>
      </c>
      <c r="AY111" s="125"/>
    </row>
    <row r="112" spans="1:51" x14ac:dyDescent="0.25">
      <c r="B112" s="112" t="str">
        <f t="shared" si="165"/>
        <v>32 oz. HC Chicken Noodle Soup</v>
      </c>
      <c r="D112" s="144">
        <f t="shared" si="166"/>
        <v>5027</v>
      </c>
      <c r="E112" s="145">
        <f t="shared" si="166"/>
        <v>517.666697</v>
      </c>
      <c r="F112" s="145">
        <f t="shared" si="166"/>
        <v>117.48330700000001</v>
      </c>
      <c r="G112" s="145">
        <f t="shared" si="166"/>
        <v>156.94999899999999</v>
      </c>
      <c r="H112" s="146">
        <f t="shared" si="167"/>
        <v>9.7108815945330171</v>
      </c>
      <c r="I112" s="147">
        <f t="shared" si="168"/>
        <v>10</v>
      </c>
      <c r="J112" s="148">
        <f t="shared" si="169"/>
        <v>0.63464208824147661</v>
      </c>
      <c r="K112" s="148">
        <f t="shared" si="169"/>
        <v>0.79146657771256157</v>
      </c>
      <c r="L112" s="149">
        <f t="shared" si="175"/>
        <v>10.000000000000002</v>
      </c>
      <c r="M112" s="113">
        <f t="shared" si="170"/>
        <v>0.65353704713974103</v>
      </c>
      <c r="N112" s="113">
        <f t="shared" si="171"/>
        <v>1.8894958898264425E-2</v>
      </c>
      <c r="O112" s="113">
        <f t="shared" si="176"/>
        <v>0.81503061283142175</v>
      </c>
      <c r="P112" s="113">
        <f t="shared" si="177"/>
        <v>2.3564035118860183E-2</v>
      </c>
      <c r="Q112" s="150">
        <f t="shared" si="172"/>
        <v>10</v>
      </c>
      <c r="R112" s="113">
        <f t="shared" si="173"/>
        <v>0.63464208824147672</v>
      </c>
      <c r="S112" s="113">
        <f t="shared" si="174"/>
        <v>0</v>
      </c>
      <c r="T112" s="113">
        <f t="shared" si="178"/>
        <v>0.7914665777125619</v>
      </c>
      <c r="U112" s="113">
        <f t="shared" si="179"/>
        <v>0</v>
      </c>
      <c r="W112" s="114"/>
      <c r="X112" s="114"/>
      <c r="Y112" s="113"/>
      <c r="Z112" s="115">
        <f t="shared" si="180"/>
        <v>7691.9893401622476</v>
      </c>
      <c r="AA112" s="115">
        <f t="shared" si="181"/>
        <v>7921.0000300000002</v>
      </c>
      <c r="AB112" s="115">
        <f t="shared" si="182"/>
        <v>502.69999999999987</v>
      </c>
      <c r="AC112" s="115">
        <f t="shared" si="183"/>
        <v>502.7</v>
      </c>
      <c r="AD112" s="115">
        <f t="shared" si="184"/>
        <v>517.666697</v>
      </c>
      <c r="AE112" s="115">
        <f t="shared" si="185"/>
        <v>6167.866483611172</v>
      </c>
      <c r="AF112" s="115">
        <f t="shared" si="186"/>
        <v>6351.5000399999999</v>
      </c>
      <c r="AG112" s="115">
        <f t="shared" si="187"/>
        <v>502.69999999999976</v>
      </c>
      <c r="AH112" s="115">
        <f t="shared" si="188"/>
        <v>502.7</v>
      </c>
      <c r="AI112" s="115">
        <f t="shared" si="189"/>
        <v>517.666697</v>
      </c>
      <c r="AK112" s="151"/>
      <c r="AL112" s="42" t="s">
        <v>417</v>
      </c>
      <c r="AM112" s="44">
        <v>5027</v>
      </c>
      <c r="AN112" s="44">
        <v>517.666697</v>
      </c>
      <c r="AO112" s="44">
        <v>117.48330700000001</v>
      </c>
      <c r="AP112" s="44">
        <v>156.94999899999999</v>
      </c>
      <c r="AQ112" s="44">
        <v>9.7108815945330171</v>
      </c>
      <c r="AR112" s="181">
        <v>10</v>
      </c>
      <c r="AS112" s="181">
        <v>63.464208824147661</v>
      </c>
      <c r="AT112" s="44">
        <v>79.146657771256159</v>
      </c>
      <c r="AU112" s="44">
        <v>-0.2891184054669827</v>
      </c>
      <c r="AV112" s="44">
        <v>5176.6669699999993</v>
      </c>
      <c r="AW112" s="44">
        <v>149.66696999999957</v>
      </c>
      <c r="AX112" s="44">
        <v>14.966696999999959</v>
      </c>
      <c r="AY112" s="125"/>
    </row>
    <row r="113" spans="2:51" x14ac:dyDescent="0.25">
      <c r="B113" s="112" t="str">
        <f t="shared" si="165"/>
        <v>32 oz. Turkey Gravy</v>
      </c>
      <c r="D113" s="144">
        <f t="shared" si="166"/>
        <v>11187</v>
      </c>
      <c r="E113" s="145">
        <f t="shared" si="166"/>
        <v>1113.8500689999998</v>
      </c>
      <c r="F113" s="145">
        <f t="shared" si="166"/>
        <v>246.48326900000001</v>
      </c>
      <c r="G113" s="145">
        <f t="shared" si="166"/>
        <v>161.94999599999997</v>
      </c>
      <c r="H113" s="146">
        <f t="shared" si="167"/>
        <v>10.043542045154734</v>
      </c>
      <c r="I113" s="147">
        <f t="shared" si="168"/>
        <v>10</v>
      </c>
      <c r="J113" s="148">
        <f t="shared" si="169"/>
        <v>0.73488290583886806</v>
      </c>
      <c r="K113" s="148">
        <f t="shared" si="169"/>
        <v>0.82237196483381336</v>
      </c>
      <c r="L113" s="149">
        <f t="shared" si="175"/>
        <v>10</v>
      </c>
      <c r="M113" s="113">
        <f t="shared" si="170"/>
        <v>0.73169694768529858</v>
      </c>
      <c r="N113" s="113">
        <f t="shared" si="171"/>
        <v>-3.1859581535694792E-3</v>
      </c>
      <c r="O113" s="113">
        <f t="shared" si="176"/>
        <v>0.81880671294699969</v>
      </c>
      <c r="P113" s="113">
        <f t="shared" si="177"/>
        <v>-3.5652518868136696E-3</v>
      </c>
      <c r="Q113" s="150">
        <f t="shared" si="172"/>
        <v>10</v>
      </c>
      <c r="R113" s="113">
        <f t="shared" si="173"/>
        <v>0.73488290583886806</v>
      </c>
      <c r="S113" s="113">
        <f t="shared" si="174"/>
        <v>0</v>
      </c>
      <c r="T113" s="113">
        <f t="shared" si="178"/>
        <v>0.82237196483381336</v>
      </c>
      <c r="U113" s="113">
        <f t="shared" si="179"/>
        <v>0</v>
      </c>
      <c r="W113" s="114"/>
      <c r="X113" s="114"/>
      <c r="Y113" s="113"/>
      <c r="Z113" s="115">
        <f t="shared" si="180"/>
        <v>15289.116669667326</v>
      </c>
      <c r="AA113" s="115">
        <f t="shared" si="181"/>
        <v>15222.833339999999</v>
      </c>
      <c r="AB113" s="115">
        <f t="shared" si="182"/>
        <v>1118.7</v>
      </c>
      <c r="AC113" s="115">
        <f t="shared" si="183"/>
        <v>1118.7</v>
      </c>
      <c r="AD113" s="115">
        <f t="shared" si="184"/>
        <v>1113.8500689999998</v>
      </c>
      <c r="AE113" s="115">
        <f t="shared" si="185"/>
        <v>13662.565075628685</v>
      </c>
      <c r="AF113" s="115">
        <f t="shared" si="186"/>
        <v>13603.33338</v>
      </c>
      <c r="AG113" s="115">
        <f t="shared" si="187"/>
        <v>1118.6999999999998</v>
      </c>
      <c r="AH113" s="115">
        <f t="shared" si="188"/>
        <v>1118.6999999999998</v>
      </c>
      <c r="AI113" s="115">
        <f t="shared" si="189"/>
        <v>1113.8500689999998</v>
      </c>
      <c r="AK113" s="151"/>
      <c r="AL113" s="42" t="s">
        <v>388</v>
      </c>
      <c r="AM113" s="44">
        <v>11187</v>
      </c>
      <c r="AN113" s="44">
        <v>1113.8500689999998</v>
      </c>
      <c r="AO113" s="44">
        <v>246.48326900000001</v>
      </c>
      <c r="AP113" s="44">
        <v>161.94999599999997</v>
      </c>
      <c r="AQ113" s="44">
        <v>10.043542045154732</v>
      </c>
      <c r="AR113" s="181">
        <v>10</v>
      </c>
      <c r="AS113" s="181">
        <v>73.488290583886808</v>
      </c>
      <c r="AT113" s="44">
        <v>82.237196483381339</v>
      </c>
      <c r="AU113" s="44">
        <v>4.3542045154732707E-2</v>
      </c>
      <c r="AV113" s="44">
        <v>11138.500690000001</v>
      </c>
      <c r="AW113" s="44">
        <v>-48.499310000000406</v>
      </c>
      <c r="AX113" s="44">
        <v>-4.8499310000000424</v>
      </c>
      <c r="AY113" s="125"/>
    </row>
    <row r="114" spans="2:51" x14ac:dyDescent="0.25">
      <c r="B114" s="112" t="str">
        <f t="shared" si="165"/>
        <v>Artisan Cheese Sauce Cups</v>
      </c>
      <c r="D114" s="144">
        <f t="shared" si="166"/>
        <v>5738</v>
      </c>
      <c r="E114" s="145">
        <f t="shared" si="166"/>
        <v>606.80002100000002</v>
      </c>
      <c r="F114" s="145">
        <f t="shared" si="166"/>
        <v>84.649979999999999</v>
      </c>
      <c r="G114" s="145">
        <f t="shared" si="166"/>
        <v>75.516666000000001</v>
      </c>
      <c r="H114" s="146">
        <f t="shared" si="167"/>
        <v>9.4561631532969237</v>
      </c>
      <c r="I114" s="147">
        <f t="shared" si="168"/>
        <v>10</v>
      </c>
      <c r="J114" s="148">
        <f t="shared" si="169"/>
        <v>0.74814203105387389</v>
      </c>
      <c r="K114" s="148">
        <f t="shared" si="169"/>
        <v>0.82985031335620774</v>
      </c>
      <c r="L114" s="149">
        <f t="shared" si="175"/>
        <v>9.9999999999999964</v>
      </c>
      <c r="M114" s="113">
        <f t="shared" si="170"/>
        <v>0.79116870016464491</v>
      </c>
      <c r="N114" s="113">
        <f t="shared" si="171"/>
        <v>4.3026669110771021E-2</v>
      </c>
      <c r="O114" s="113">
        <f t="shared" si="176"/>
        <v>0.87757613728024275</v>
      </c>
      <c r="P114" s="113">
        <f t="shared" si="177"/>
        <v>4.7725823924035016E-2</v>
      </c>
      <c r="Q114" s="150">
        <f t="shared" si="172"/>
        <v>10</v>
      </c>
      <c r="R114" s="113">
        <f t="shared" si="173"/>
        <v>0.74814203105387367</v>
      </c>
      <c r="S114" s="113">
        <f t="shared" si="174"/>
        <v>0</v>
      </c>
      <c r="T114" s="113">
        <f t="shared" si="178"/>
        <v>0.8298503133562074</v>
      </c>
      <c r="U114" s="113">
        <f t="shared" si="179"/>
        <v>0</v>
      </c>
      <c r="W114" s="114"/>
      <c r="X114" s="114"/>
      <c r="Y114" s="113"/>
      <c r="Z114" s="115">
        <f t="shared" si="180"/>
        <v>7252.5619362923517</v>
      </c>
      <c r="AA114" s="115">
        <f t="shared" si="181"/>
        <v>7669.6666700000005</v>
      </c>
      <c r="AB114" s="115">
        <f t="shared" si="182"/>
        <v>573.80000000000018</v>
      </c>
      <c r="AC114" s="115">
        <f t="shared" si="183"/>
        <v>573.79999999999995</v>
      </c>
      <c r="AD114" s="115">
        <f t="shared" si="184"/>
        <v>606.80002100000013</v>
      </c>
      <c r="AE114" s="115">
        <f t="shared" si="185"/>
        <v>6538.4640218033219</v>
      </c>
      <c r="AF114" s="115">
        <f t="shared" si="186"/>
        <v>6914.5000100000007</v>
      </c>
      <c r="AG114" s="115">
        <f t="shared" si="187"/>
        <v>573.80000000000018</v>
      </c>
      <c r="AH114" s="115">
        <f t="shared" si="188"/>
        <v>573.79999999999995</v>
      </c>
      <c r="AI114" s="115">
        <f t="shared" si="189"/>
        <v>606.80002100000002</v>
      </c>
      <c r="AK114" s="151"/>
      <c r="AL114" s="42" t="s">
        <v>443</v>
      </c>
      <c r="AM114" s="44">
        <v>5738</v>
      </c>
      <c r="AN114" s="44">
        <v>606.80002100000002</v>
      </c>
      <c r="AO114" s="44">
        <v>84.649979999999999</v>
      </c>
      <c r="AP114" s="44">
        <v>75.516666000000001</v>
      </c>
      <c r="AQ114" s="44">
        <v>9.4561631532969255</v>
      </c>
      <c r="AR114" s="181">
        <v>10</v>
      </c>
      <c r="AS114" s="181">
        <v>74.814203105387392</v>
      </c>
      <c r="AT114" s="44">
        <v>82.985031335620775</v>
      </c>
      <c r="AU114" s="44">
        <v>-0.54383684670307497</v>
      </c>
      <c r="AV114" s="44">
        <v>6068.0002099999992</v>
      </c>
      <c r="AW114" s="44">
        <v>330.00020999999947</v>
      </c>
      <c r="AX114" s="44">
        <v>33.000020999999947</v>
      </c>
      <c r="AY114" s="125"/>
    </row>
    <row r="115" spans="2:51" x14ac:dyDescent="0.25">
      <c r="B115" s="112" t="str">
        <f t="shared" si="165"/>
        <v>Boudin 24 oz. Chicken Wild Rice</v>
      </c>
      <c r="D115" s="144">
        <f t="shared" si="166"/>
        <v>19084.5</v>
      </c>
      <c r="E115" s="145">
        <f t="shared" si="166"/>
        <v>1376.6833909999998</v>
      </c>
      <c r="F115" s="145">
        <f t="shared" si="166"/>
        <v>678.83328500000005</v>
      </c>
      <c r="G115" s="145">
        <f t="shared" si="166"/>
        <v>431.73332500000004</v>
      </c>
      <c r="H115" s="146">
        <f t="shared" si="167"/>
        <v>13.862664520225916</v>
      </c>
      <c r="I115" s="147">
        <f t="shared" si="168"/>
        <v>13.12</v>
      </c>
      <c r="J115" s="148">
        <f t="shared" si="169"/>
        <v>0.58470045797610137</v>
      </c>
      <c r="K115" s="148">
        <f t="shared" si="169"/>
        <v>0.70750883788777574</v>
      </c>
      <c r="L115" s="149">
        <f t="shared" si="175"/>
        <v>13.122842380583203</v>
      </c>
      <c r="M115" s="113">
        <f t="shared" si="170"/>
        <v>0.55349618673092915</v>
      </c>
      <c r="N115" s="113">
        <f t="shared" si="171"/>
        <v>-3.1204271245172222E-2</v>
      </c>
      <c r="O115" s="113">
        <f t="shared" si="176"/>
        <v>0.66975053380690752</v>
      </c>
      <c r="P115" s="113">
        <f t="shared" si="177"/>
        <v>-3.7758304080868221E-2</v>
      </c>
      <c r="Q115" s="150">
        <f t="shared" si="172"/>
        <v>13.12</v>
      </c>
      <c r="R115" s="113">
        <f t="shared" si="173"/>
        <v>0.58482713032585298</v>
      </c>
      <c r="S115" s="113">
        <f t="shared" si="174"/>
        <v>1.266723497516109E-4</v>
      </c>
      <c r="T115" s="113">
        <f t="shared" si="178"/>
        <v>0.70766211603714824</v>
      </c>
      <c r="U115" s="113">
        <f t="shared" si="179"/>
        <v>1.5327814937249329E-4</v>
      </c>
      <c r="W115" s="114"/>
      <c r="X115" s="114"/>
      <c r="Y115" s="113"/>
      <c r="Z115" s="115">
        <f t="shared" si="180"/>
        <v>34479.912341794574</v>
      </c>
      <c r="AA115" s="115">
        <f t="shared" si="181"/>
        <v>32632.720013119997</v>
      </c>
      <c r="AB115" s="115">
        <f t="shared" si="182"/>
        <v>1454.2962146857585</v>
      </c>
      <c r="AC115" s="115">
        <f t="shared" si="183"/>
        <v>1454.6112804878048</v>
      </c>
      <c r="AD115" s="115">
        <f t="shared" si="184"/>
        <v>1376.6833909999996</v>
      </c>
      <c r="AE115" s="115">
        <f t="shared" si="185"/>
        <v>28494.938095117905</v>
      </c>
      <c r="AF115" s="115">
        <f t="shared" si="186"/>
        <v>26968.378789119994</v>
      </c>
      <c r="AG115" s="115">
        <f t="shared" si="187"/>
        <v>1454.2962146957034</v>
      </c>
      <c r="AH115" s="115">
        <f t="shared" si="188"/>
        <v>1454.6112804878051</v>
      </c>
      <c r="AI115" s="115">
        <f t="shared" si="189"/>
        <v>1376.683391</v>
      </c>
      <c r="AK115" s="151"/>
      <c r="AL115" s="42" t="s">
        <v>419</v>
      </c>
      <c r="AM115" s="44">
        <v>19084.5</v>
      </c>
      <c r="AN115" s="44">
        <v>1376.6833909999998</v>
      </c>
      <c r="AO115" s="44">
        <v>678.83328500000005</v>
      </c>
      <c r="AP115" s="44">
        <v>431.73332500000004</v>
      </c>
      <c r="AQ115" s="44">
        <v>13.862664520225916</v>
      </c>
      <c r="AR115" s="181">
        <v>13.12</v>
      </c>
      <c r="AS115" s="181">
        <v>58.47004579761014</v>
      </c>
      <c r="AT115" s="44">
        <v>70.750883788777571</v>
      </c>
      <c r="AU115" s="44">
        <v>0.74266452022591689</v>
      </c>
      <c r="AV115" s="44">
        <v>18066.422090199998</v>
      </c>
      <c r="AW115" s="44">
        <v>-1018.0779098000007</v>
      </c>
      <c r="AX115" s="44">
        <v>-77.612823682443917</v>
      </c>
      <c r="AY115" s="125"/>
    </row>
    <row r="116" spans="2:51" x14ac:dyDescent="0.25">
      <c r="B116" s="112" t="str">
        <f t="shared" si="165"/>
        <v>Boudin 30 oz. Clam Chowder</v>
      </c>
      <c r="D116" s="144">
        <f t="shared" si="166"/>
        <v>8393</v>
      </c>
      <c r="E116" s="145">
        <f t="shared" si="166"/>
        <v>809.90003499999989</v>
      </c>
      <c r="F116" s="145">
        <f t="shared" si="166"/>
        <v>140.43330300000002</v>
      </c>
      <c r="G116" s="145">
        <f t="shared" si="166"/>
        <v>384.79999599999996</v>
      </c>
      <c r="H116" s="146">
        <f t="shared" si="167"/>
        <v>10.363007330898562</v>
      </c>
      <c r="I116" s="147">
        <f t="shared" si="168"/>
        <v>10</v>
      </c>
      <c r="J116" s="148">
        <f t="shared" si="169"/>
        <v>0.62862635410764145</v>
      </c>
      <c r="K116" s="148">
        <f t="shared" si="169"/>
        <v>0.88316379783784871</v>
      </c>
      <c r="L116" s="149">
        <f t="shared" si="175"/>
        <v>10.000000000000002</v>
      </c>
      <c r="M116" s="113">
        <f t="shared" si="170"/>
        <v>0.60660610770130008</v>
      </c>
      <c r="N116" s="113">
        <f t="shared" si="171"/>
        <v>-2.2020246406341371E-2</v>
      </c>
      <c r="O116" s="113">
        <f t="shared" si="176"/>
        <v>0.85222732131491319</v>
      </c>
      <c r="P116" s="113">
        <f t="shared" si="177"/>
        <v>-3.0936476522935519E-2</v>
      </c>
      <c r="Q116" s="150">
        <f t="shared" si="172"/>
        <v>10</v>
      </c>
      <c r="R116" s="113">
        <f t="shared" si="173"/>
        <v>0.62862635410764156</v>
      </c>
      <c r="S116" s="113">
        <f t="shared" si="174"/>
        <v>0</v>
      </c>
      <c r="T116" s="113">
        <f t="shared" si="178"/>
        <v>0.88316379783784871</v>
      </c>
      <c r="U116" s="113">
        <f t="shared" si="179"/>
        <v>0</v>
      </c>
      <c r="W116" s="114"/>
      <c r="X116" s="114"/>
      <c r="Y116" s="113"/>
      <c r="Z116" s="115">
        <f t="shared" si="180"/>
        <v>13835.996527969037</v>
      </c>
      <c r="AA116" s="115">
        <f t="shared" si="181"/>
        <v>13351.333339999999</v>
      </c>
      <c r="AB116" s="115">
        <f t="shared" si="182"/>
        <v>839.29999999999984</v>
      </c>
      <c r="AC116" s="115">
        <f t="shared" si="183"/>
        <v>839.3</v>
      </c>
      <c r="AD116" s="115">
        <f t="shared" si="184"/>
        <v>809.90003499999978</v>
      </c>
      <c r="AE116" s="115">
        <f t="shared" si="185"/>
        <v>9848.3113484912992</v>
      </c>
      <c r="AF116" s="115">
        <f t="shared" si="186"/>
        <v>9503.33338</v>
      </c>
      <c r="AG116" s="115">
        <f t="shared" si="187"/>
        <v>839.29999999999984</v>
      </c>
      <c r="AH116" s="115">
        <f t="shared" si="188"/>
        <v>839.29999999999984</v>
      </c>
      <c r="AI116" s="115">
        <f t="shared" si="189"/>
        <v>809.90003499999989</v>
      </c>
      <c r="AK116" s="151"/>
      <c r="AL116" s="42" t="s">
        <v>420</v>
      </c>
      <c r="AM116" s="44">
        <v>8393</v>
      </c>
      <c r="AN116" s="44">
        <v>809.90003499999989</v>
      </c>
      <c r="AO116" s="44">
        <v>140.43330300000002</v>
      </c>
      <c r="AP116" s="44">
        <v>384.79999599999996</v>
      </c>
      <c r="AQ116" s="44">
        <v>10.363007330898562</v>
      </c>
      <c r="AR116" s="181">
        <v>10</v>
      </c>
      <c r="AS116" s="181">
        <v>62.862635410764142</v>
      </c>
      <c r="AT116" s="44">
        <v>88.316379783784868</v>
      </c>
      <c r="AU116" s="44">
        <v>0.36300733089856069</v>
      </c>
      <c r="AV116" s="44">
        <v>8099.0003500000003</v>
      </c>
      <c r="AW116" s="44">
        <v>-293.99965000000043</v>
      </c>
      <c r="AX116" s="44">
        <v>-29.399965000000037</v>
      </c>
      <c r="AY116" s="125"/>
    </row>
    <row r="117" spans="2:51" x14ac:dyDescent="0.25">
      <c r="B117" s="112" t="str">
        <f t="shared" si="165"/>
        <v>Chicken Dumpling Soup 32 oz.</v>
      </c>
      <c r="D117" s="144">
        <f t="shared" si="166"/>
        <v>3156</v>
      </c>
      <c r="E117" s="145">
        <f t="shared" si="166"/>
        <v>328.13335399999994</v>
      </c>
      <c r="F117" s="145">
        <f t="shared" si="166"/>
        <v>42.099981999999997</v>
      </c>
      <c r="G117" s="145">
        <f t="shared" si="166"/>
        <v>133.04999900000001</v>
      </c>
      <c r="H117" s="146">
        <f t="shared" si="167"/>
        <v>9.6180408407979172</v>
      </c>
      <c r="I117" s="147">
        <f t="shared" si="168"/>
        <v>10</v>
      </c>
      <c r="J117" s="148">
        <f t="shared" si="169"/>
        <v>0.62708215840288051</v>
      </c>
      <c r="K117" s="148">
        <f t="shared" si="169"/>
        <v>0.85243539495859988</v>
      </c>
      <c r="L117" s="149">
        <f t="shared" si="175"/>
        <v>10.000000000000002</v>
      </c>
      <c r="M117" s="113">
        <f t="shared" si="170"/>
        <v>0.65198533545721316</v>
      </c>
      <c r="N117" s="113">
        <f t="shared" si="171"/>
        <v>2.4903177054332648E-2</v>
      </c>
      <c r="O117" s="113">
        <f t="shared" si="176"/>
        <v>0.88628797596983544</v>
      </c>
      <c r="P117" s="113">
        <f t="shared" si="177"/>
        <v>3.3852581011235561E-2</v>
      </c>
      <c r="Q117" s="150">
        <f t="shared" si="172"/>
        <v>10</v>
      </c>
      <c r="R117" s="113">
        <f t="shared" si="173"/>
        <v>0.62708215840288062</v>
      </c>
      <c r="S117" s="113">
        <f t="shared" si="174"/>
        <v>0</v>
      </c>
      <c r="T117" s="113">
        <f t="shared" si="178"/>
        <v>0.85243539495859988</v>
      </c>
      <c r="U117" s="113">
        <f t="shared" si="179"/>
        <v>0</v>
      </c>
      <c r="W117" s="114"/>
      <c r="X117" s="114"/>
      <c r="Y117" s="113"/>
      <c r="Z117" s="115">
        <f t="shared" si="180"/>
        <v>4840.5996705229791</v>
      </c>
      <c r="AA117" s="115">
        <f t="shared" si="181"/>
        <v>5032.8333499999999</v>
      </c>
      <c r="AB117" s="115">
        <f t="shared" si="182"/>
        <v>315.59999999999997</v>
      </c>
      <c r="AC117" s="115">
        <f t="shared" si="183"/>
        <v>315.60000000000002</v>
      </c>
      <c r="AD117" s="115">
        <f t="shared" si="184"/>
        <v>328.13335399999994</v>
      </c>
      <c r="AE117" s="115">
        <f t="shared" si="185"/>
        <v>3560.9193462728572</v>
      </c>
      <c r="AF117" s="115">
        <f t="shared" si="186"/>
        <v>3702.3333599999996</v>
      </c>
      <c r="AG117" s="115">
        <f t="shared" si="187"/>
        <v>315.59999999999997</v>
      </c>
      <c r="AH117" s="115">
        <f t="shared" si="188"/>
        <v>315.59999999999997</v>
      </c>
      <c r="AI117" s="115">
        <f t="shared" si="189"/>
        <v>328.13335399999994</v>
      </c>
      <c r="AK117" s="151"/>
      <c r="AL117" s="42" t="s">
        <v>444</v>
      </c>
      <c r="AM117" s="44">
        <v>3156</v>
      </c>
      <c r="AN117" s="44">
        <v>328.13335399999994</v>
      </c>
      <c r="AO117" s="44">
        <v>42.099981999999997</v>
      </c>
      <c r="AP117" s="44">
        <v>133.04999900000001</v>
      </c>
      <c r="AQ117" s="44">
        <v>9.6180408407979172</v>
      </c>
      <c r="AR117" s="181">
        <v>10</v>
      </c>
      <c r="AS117" s="181">
        <v>62.708215840288048</v>
      </c>
      <c r="AT117" s="44">
        <v>85.243539495859991</v>
      </c>
      <c r="AU117" s="44">
        <v>-0.38195915920208334</v>
      </c>
      <c r="AV117" s="44">
        <v>3281.3335400000001</v>
      </c>
      <c r="AW117" s="44">
        <v>125.33353999999991</v>
      </c>
      <c r="AX117" s="44">
        <v>12.533353999999992</v>
      </c>
      <c r="AY117" s="125"/>
    </row>
    <row r="118" spans="2:51" x14ac:dyDescent="0.25">
      <c r="B118" s="112" t="str">
        <f t="shared" si="165"/>
        <v>HC Autumn Squash Soup</v>
      </c>
      <c r="D118" s="144">
        <f t="shared" si="166"/>
        <v>4440</v>
      </c>
      <c r="E118" s="145">
        <f t="shared" si="166"/>
        <v>277.21667500000001</v>
      </c>
      <c r="F118" s="145">
        <f t="shared" si="166"/>
        <v>282.51666</v>
      </c>
      <c r="G118" s="145">
        <f t="shared" si="166"/>
        <v>26.066665000000004</v>
      </c>
      <c r="H118" s="146">
        <f t="shared" si="167"/>
        <v>16.016352551663783</v>
      </c>
      <c r="I118" s="147">
        <f t="shared" si="168"/>
        <v>15</v>
      </c>
      <c r="J118" s="148">
        <f t="shared" si="169"/>
        <v>0.5052919085011951</v>
      </c>
      <c r="K118" s="148">
        <f t="shared" si="169"/>
        <v>0.52882324759164112</v>
      </c>
      <c r="L118" s="149">
        <f t="shared" si="175"/>
        <v>14.999999999999995</v>
      </c>
      <c r="M118" s="113">
        <f t="shared" si="170"/>
        <v>0.47322750938886993</v>
      </c>
      <c r="N118" s="113">
        <f t="shared" si="171"/>
        <v>-3.206439911232517E-2</v>
      </c>
      <c r="O118" s="113">
        <f t="shared" si="176"/>
        <v>0.49526561608127201</v>
      </c>
      <c r="P118" s="113">
        <f t="shared" si="177"/>
        <v>-3.3557631510369113E-2</v>
      </c>
      <c r="Q118" s="150">
        <f t="shared" si="172"/>
        <v>15</v>
      </c>
      <c r="R118" s="113">
        <f t="shared" si="173"/>
        <v>0.50529190850119488</v>
      </c>
      <c r="S118" s="113">
        <f t="shared" si="174"/>
        <v>0</v>
      </c>
      <c r="T118" s="113">
        <f t="shared" si="178"/>
        <v>0.52882324759164112</v>
      </c>
      <c r="U118" s="113">
        <f t="shared" si="179"/>
        <v>0</v>
      </c>
      <c r="W118" s="114"/>
      <c r="X118" s="114"/>
      <c r="Y118" s="113"/>
      <c r="Z118" s="115">
        <f t="shared" si="180"/>
        <v>9382.3793247646445</v>
      </c>
      <c r="AA118" s="115">
        <f t="shared" si="181"/>
        <v>8787.0000000000018</v>
      </c>
      <c r="AB118" s="115">
        <f t="shared" si="182"/>
        <v>296.00000000000011</v>
      </c>
      <c r="AC118" s="115">
        <f t="shared" si="183"/>
        <v>296</v>
      </c>
      <c r="AD118" s="115">
        <f t="shared" si="184"/>
        <v>277.21667500000001</v>
      </c>
      <c r="AE118" s="115">
        <f t="shared" si="185"/>
        <v>8964.8864282785289</v>
      </c>
      <c r="AF118" s="115">
        <f t="shared" si="186"/>
        <v>8396.0000249999994</v>
      </c>
      <c r="AG118" s="115">
        <f t="shared" si="187"/>
        <v>296</v>
      </c>
      <c r="AH118" s="115">
        <f t="shared" si="188"/>
        <v>296</v>
      </c>
      <c r="AI118" s="115">
        <f t="shared" si="189"/>
        <v>277.21667500000001</v>
      </c>
      <c r="AK118" s="151"/>
      <c r="AL118" s="42" t="s">
        <v>491</v>
      </c>
      <c r="AM118" s="44">
        <v>4440</v>
      </c>
      <c r="AN118" s="44">
        <v>277.21667500000001</v>
      </c>
      <c r="AO118" s="44">
        <v>282.51666</v>
      </c>
      <c r="AP118" s="44">
        <v>26.066665000000004</v>
      </c>
      <c r="AQ118" s="44">
        <v>16.016352551663786</v>
      </c>
      <c r="AR118" s="181">
        <v>15</v>
      </c>
      <c r="AS118" s="181">
        <v>50.529190850119505</v>
      </c>
      <c r="AT118" s="44">
        <v>52.882324759164113</v>
      </c>
      <c r="AU118" s="44">
        <v>1.0163525516637855</v>
      </c>
      <c r="AV118" s="44">
        <v>4158.2501249999996</v>
      </c>
      <c r="AW118" s="44">
        <v>-281.74987500000032</v>
      </c>
      <c r="AX118" s="44">
        <v>-18.783325000000023</v>
      </c>
      <c r="AY118" s="125"/>
    </row>
    <row r="119" spans="2:51" x14ac:dyDescent="0.25">
      <c r="B119" s="112" t="str">
        <f t="shared" si="165"/>
        <v>HC Beef and Country Vegetable Soup</v>
      </c>
      <c r="D119" s="144">
        <f t="shared" si="166"/>
        <v>2062</v>
      </c>
      <c r="E119" s="145">
        <f t="shared" si="166"/>
        <v>130.36667499999999</v>
      </c>
      <c r="F119" s="145">
        <f t="shared" si="166"/>
        <v>27.833324999999999</v>
      </c>
      <c r="G119" s="145">
        <f t="shared" si="166"/>
        <v>122.533333</v>
      </c>
      <c r="H119" s="146">
        <f t="shared" si="167"/>
        <v>15.816925606179648</v>
      </c>
      <c r="I119" s="147">
        <f t="shared" si="168"/>
        <v>15</v>
      </c>
      <c r="J119" s="148">
        <f t="shared" si="169"/>
        <v>0.48966991271630245</v>
      </c>
      <c r="K119" s="148">
        <f t="shared" si="169"/>
        <v>0.86894226717235556</v>
      </c>
      <c r="L119" s="149">
        <f t="shared" si="175"/>
        <v>15</v>
      </c>
      <c r="M119" s="113">
        <f t="shared" si="170"/>
        <v>0.46437903759722032</v>
      </c>
      <c r="N119" s="113">
        <f t="shared" si="171"/>
        <v>-2.5290875119082123E-2</v>
      </c>
      <c r="O119" s="113">
        <f t="shared" si="176"/>
        <v>0.82406242098609361</v>
      </c>
      <c r="P119" s="113">
        <f t="shared" si="177"/>
        <v>-4.4879846186261951E-2</v>
      </c>
      <c r="Q119" s="150">
        <f t="shared" si="172"/>
        <v>15</v>
      </c>
      <c r="R119" s="113">
        <f t="shared" si="173"/>
        <v>0.48966991271630245</v>
      </c>
      <c r="S119" s="113">
        <f t="shared" si="174"/>
        <v>0</v>
      </c>
      <c r="T119" s="113">
        <f t="shared" si="178"/>
        <v>0.86894226717235568</v>
      </c>
      <c r="U119" s="113">
        <f t="shared" si="179"/>
        <v>0</v>
      </c>
      <c r="W119" s="114"/>
      <c r="X119" s="114"/>
      <c r="Y119" s="113"/>
      <c r="Z119" s="115">
        <f t="shared" si="180"/>
        <v>4440.3382432358585</v>
      </c>
      <c r="AA119" s="115">
        <f t="shared" si="181"/>
        <v>4210.9999950000001</v>
      </c>
      <c r="AB119" s="115">
        <f t="shared" si="182"/>
        <v>137.46666666666667</v>
      </c>
      <c r="AC119" s="115">
        <f t="shared" si="183"/>
        <v>137.46666666666667</v>
      </c>
      <c r="AD119" s="115">
        <f t="shared" si="184"/>
        <v>130.36667499999999</v>
      </c>
      <c r="AE119" s="115">
        <f t="shared" si="185"/>
        <v>2502.23763089762</v>
      </c>
      <c r="AF119" s="115">
        <f t="shared" si="186"/>
        <v>2373</v>
      </c>
      <c r="AG119" s="115">
        <f t="shared" si="187"/>
        <v>137.46666666666664</v>
      </c>
      <c r="AH119" s="115">
        <f t="shared" si="188"/>
        <v>137.46666666666667</v>
      </c>
      <c r="AI119" s="115">
        <f t="shared" si="189"/>
        <v>130.36667499999999</v>
      </c>
      <c r="AK119" s="151"/>
      <c r="AL119" s="42" t="s">
        <v>492</v>
      </c>
      <c r="AM119" s="44">
        <v>2062</v>
      </c>
      <c r="AN119" s="44">
        <v>130.36667499999999</v>
      </c>
      <c r="AO119" s="44">
        <v>27.833324999999999</v>
      </c>
      <c r="AP119" s="44">
        <v>122.533333</v>
      </c>
      <c r="AQ119" s="44">
        <v>15.816925606179648</v>
      </c>
      <c r="AR119" s="181">
        <v>15</v>
      </c>
      <c r="AS119" s="181">
        <v>48.966991271630242</v>
      </c>
      <c r="AT119" s="44">
        <v>86.894226717235554</v>
      </c>
      <c r="AU119" s="44">
        <v>0.81692560617964771</v>
      </c>
      <c r="AV119" s="44">
        <v>1955.500125</v>
      </c>
      <c r="AW119" s="44">
        <v>-106.49987499999989</v>
      </c>
      <c r="AX119" s="44">
        <v>-7.0999916666666589</v>
      </c>
      <c r="AY119" s="125"/>
    </row>
    <row r="120" spans="2:51" x14ac:dyDescent="0.25">
      <c r="B120" s="112" t="str">
        <f t="shared" si="165"/>
        <v>HC Beef Chili 24oz</v>
      </c>
      <c r="D120" s="144">
        <f t="shared" si="166"/>
        <v>11431</v>
      </c>
      <c r="E120" s="145">
        <f t="shared" si="166"/>
        <v>876.05002899999988</v>
      </c>
      <c r="F120" s="145">
        <f t="shared" si="166"/>
        <v>120.666646</v>
      </c>
      <c r="G120" s="145">
        <f t="shared" si="166"/>
        <v>157.39999499999999</v>
      </c>
      <c r="H120" s="146">
        <f t="shared" si="167"/>
        <v>13.048341557671476</v>
      </c>
      <c r="I120" s="147">
        <f t="shared" si="168"/>
        <v>13.12</v>
      </c>
      <c r="J120" s="148">
        <f t="shared" si="169"/>
        <v>0.75434459811528709</v>
      </c>
      <c r="K120" s="148">
        <f t="shared" si="169"/>
        <v>0.87346955998406828</v>
      </c>
      <c r="L120" s="149">
        <f t="shared" si="175"/>
        <v>13.12999999913835</v>
      </c>
      <c r="M120" s="113">
        <f t="shared" si="170"/>
        <v>0.75906539760837177</v>
      </c>
      <c r="N120" s="113">
        <f t="shared" si="171"/>
        <v>4.7207994930846819E-3</v>
      </c>
      <c r="O120" s="113">
        <f t="shared" si="176"/>
        <v>0.87893586108610056</v>
      </c>
      <c r="P120" s="113">
        <f t="shared" si="177"/>
        <v>5.4663011020322783E-3</v>
      </c>
      <c r="Q120" s="150">
        <f t="shared" si="172"/>
        <v>13.12</v>
      </c>
      <c r="R120" s="113">
        <f t="shared" si="173"/>
        <v>0.75491955583869963</v>
      </c>
      <c r="S120" s="113">
        <f t="shared" si="174"/>
        <v>5.7495772341253915E-4</v>
      </c>
      <c r="T120" s="113">
        <f t="shared" si="178"/>
        <v>0.87413531423304336</v>
      </c>
      <c r="U120" s="113">
        <f t="shared" si="179"/>
        <v>6.6575424897508118E-4</v>
      </c>
      <c r="W120" s="114"/>
      <c r="X120" s="114"/>
      <c r="Y120" s="113"/>
      <c r="Z120" s="115">
        <f t="shared" si="180"/>
        <v>15059.308507562415</v>
      </c>
      <c r="AA120" s="115">
        <f t="shared" si="181"/>
        <v>15142.010710399998</v>
      </c>
      <c r="AB120" s="115">
        <f t="shared" si="182"/>
        <v>870.60167560930336</v>
      </c>
      <c r="AC120" s="115">
        <f t="shared" si="183"/>
        <v>871.26524390243901</v>
      </c>
      <c r="AD120" s="115">
        <f t="shared" si="184"/>
        <v>876.05002899999988</v>
      </c>
      <c r="AE120" s="115">
        <f t="shared" si="185"/>
        <v>13005.499611626632</v>
      </c>
      <c r="AF120" s="115">
        <f t="shared" si="186"/>
        <v>13076.922775999998</v>
      </c>
      <c r="AG120" s="115">
        <f t="shared" si="187"/>
        <v>870.6016755410335</v>
      </c>
      <c r="AH120" s="115">
        <f t="shared" si="188"/>
        <v>871.26524390243901</v>
      </c>
      <c r="AI120" s="115">
        <f t="shared" si="189"/>
        <v>876.05002899999999</v>
      </c>
      <c r="AK120" s="151"/>
      <c r="AL120" s="42" t="s">
        <v>390</v>
      </c>
      <c r="AM120" s="44">
        <v>11431</v>
      </c>
      <c r="AN120" s="44">
        <v>876.05002899999988</v>
      </c>
      <c r="AO120" s="44">
        <v>120.666646</v>
      </c>
      <c r="AP120" s="44">
        <v>157.39999499999999</v>
      </c>
      <c r="AQ120" s="44">
        <v>13.048341557671474</v>
      </c>
      <c r="AR120" s="181">
        <v>13.12</v>
      </c>
      <c r="AS120" s="181">
        <v>75.434459811528711</v>
      </c>
      <c r="AT120" s="44">
        <v>87.346955998406827</v>
      </c>
      <c r="AU120" s="44">
        <v>-7.1658442328525779E-2</v>
      </c>
      <c r="AV120" s="44">
        <v>11502.505880730001</v>
      </c>
      <c r="AW120" s="44">
        <v>71.505880729999504</v>
      </c>
      <c r="AX120" s="44">
        <v>5.4483534478293594</v>
      </c>
      <c r="AY120" s="125"/>
    </row>
    <row r="121" spans="2:51" x14ac:dyDescent="0.25">
      <c r="B121" s="112" t="str">
        <f t="shared" si="165"/>
        <v>HC Black Bean Soup 15 oz.</v>
      </c>
      <c r="D121" s="144">
        <f t="shared" si="166"/>
        <v>8093</v>
      </c>
      <c r="E121" s="145">
        <f t="shared" si="166"/>
        <v>541.90002600000003</v>
      </c>
      <c r="F121" s="145">
        <f t="shared" si="166"/>
        <v>112.96664699999999</v>
      </c>
      <c r="G121" s="145">
        <f t="shared" si="166"/>
        <v>91.249994999999998</v>
      </c>
      <c r="H121" s="146">
        <f t="shared" si="167"/>
        <v>14.934489041711172</v>
      </c>
      <c r="I121" s="147">
        <f t="shared" si="168"/>
        <v>15</v>
      </c>
      <c r="J121" s="148">
        <f t="shared" si="169"/>
        <v>0.72312194121004847</v>
      </c>
      <c r="K121" s="148">
        <f t="shared" si="169"/>
        <v>0.82388271625075249</v>
      </c>
      <c r="L121" s="149">
        <f t="shared" si="175"/>
        <v>15</v>
      </c>
      <c r="M121" s="113">
        <f t="shared" si="170"/>
        <v>0.72629395541127351</v>
      </c>
      <c r="N121" s="113">
        <f t="shared" si="171"/>
        <v>3.1720142012250374E-3</v>
      </c>
      <c r="O121" s="113">
        <f t="shared" si="176"/>
        <v>0.82749672313832967</v>
      </c>
      <c r="P121" s="113">
        <f t="shared" si="177"/>
        <v>3.6140068875771814E-3</v>
      </c>
      <c r="Q121" s="150">
        <f t="shared" si="172"/>
        <v>15</v>
      </c>
      <c r="R121" s="113">
        <f t="shared" si="173"/>
        <v>0.72312194121004858</v>
      </c>
      <c r="S121" s="113">
        <f t="shared" si="174"/>
        <v>0</v>
      </c>
      <c r="T121" s="113">
        <f t="shared" si="178"/>
        <v>0.8238827162507526</v>
      </c>
      <c r="U121" s="113">
        <f t="shared" si="179"/>
        <v>0</v>
      </c>
      <c r="W121" s="114"/>
      <c r="X121" s="114"/>
      <c r="Y121" s="113"/>
      <c r="Z121" s="115">
        <f t="shared" si="180"/>
        <v>11142.871202084054</v>
      </c>
      <c r="AA121" s="115">
        <f t="shared" si="181"/>
        <v>11191.750019999999</v>
      </c>
      <c r="AB121" s="115">
        <f t="shared" si="182"/>
        <v>539.5333333333333</v>
      </c>
      <c r="AC121" s="115">
        <f t="shared" si="183"/>
        <v>539.5333333333333</v>
      </c>
      <c r="AD121" s="115">
        <f t="shared" si="184"/>
        <v>541.90002599999991</v>
      </c>
      <c r="AE121" s="115">
        <f t="shared" si="185"/>
        <v>9780.0991517003531</v>
      </c>
      <c r="AF121" s="115">
        <f t="shared" si="186"/>
        <v>9823.0000949999994</v>
      </c>
      <c r="AG121" s="115">
        <f t="shared" si="187"/>
        <v>539.5333333333333</v>
      </c>
      <c r="AH121" s="115">
        <f t="shared" si="188"/>
        <v>539.53333333333342</v>
      </c>
      <c r="AI121" s="115">
        <f t="shared" si="189"/>
        <v>541.90002600000003</v>
      </c>
      <c r="AK121" s="151"/>
      <c r="AL121" s="42" t="s">
        <v>445</v>
      </c>
      <c r="AM121" s="44">
        <v>8093</v>
      </c>
      <c r="AN121" s="44">
        <v>541.90002600000003</v>
      </c>
      <c r="AO121" s="44">
        <v>112.96664699999999</v>
      </c>
      <c r="AP121" s="44">
        <v>91.249994999999998</v>
      </c>
      <c r="AQ121" s="44">
        <v>14.934489041711174</v>
      </c>
      <c r="AR121" s="181">
        <v>15</v>
      </c>
      <c r="AS121" s="181">
        <v>72.31219412100485</v>
      </c>
      <c r="AT121" s="44">
        <v>82.388271625075248</v>
      </c>
      <c r="AU121" s="44">
        <v>-6.5510958288825805E-2</v>
      </c>
      <c r="AV121" s="44">
        <v>8128.5003900000011</v>
      </c>
      <c r="AW121" s="44">
        <v>35.500390000000188</v>
      </c>
      <c r="AX121" s="44">
        <v>2.3666926666666783</v>
      </c>
      <c r="AY121" s="125"/>
    </row>
    <row r="122" spans="2:51" x14ac:dyDescent="0.25">
      <c r="B122" s="112" t="str">
        <f t="shared" si="165"/>
        <v>HC Broc cheddar 24oz</v>
      </c>
      <c r="D122" s="144">
        <f t="shared" si="166"/>
        <v>23730</v>
      </c>
      <c r="E122" s="145">
        <f t="shared" si="166"/>
        <v>1830.2667470000001</v>
      </c>
      <c r="F122" s="145">
        <f t="shared" si="166"/>
        <v>346.38326400000005</v>
      </c>
      <c r="G122" s="145">
        <f t="shared" si="166"/>
        <v>436.216657</v>
      </c>
      <c r="H122" s="146">
        <f t="shared" si="167"/>
        <v>12.965323245311628</v>
      </c>
      <c r="I122" s="147">
        <f t="shared" si="168"/>
        <v>13.12</v>
      </c>
      <c r="J122" s="148">
        <f t="shared" si="169"/>
        <v>0.69192891771244136</v>
      </c>
      <c r="K122" s="148">
        <f t="shared" si="169"/>
        <v>0.8305965573772105</v>
      </c>
      <c r="L122" s="149">
        <f t="shared" si="175"/>
        <v>13.125595256517215</v>
      </c>
      <c r="M122" s="113">
        <f t="shared" si="170"/>
        <v>0.70048225935729225</v>
      </c>
      <c r="N122" s="113">
        <f t="shared" si="171"/>
        <v>8.553341644850887E-3</v>
      </c>
      <c r="O122" s="113">
        <f t="shared" si="176"/>
        <v>0.84086405152435884</v>
      </c>
      <c r="P122" s="113">
        <f t="shared" si="177"/>
        <v>1.0267494147148337E-2</v>
      </c>
      <c r="Q122" s="150">
        <f t="shared" si="172"/>
        <v>13.12</v>
      </c>
      <c r="R122" s="113">
        <f t="shared" si="173"/>
        <v>0.69222400306200538</v>
      </c>
      <c r="S122" s="113">
        <f t="shared" si="174"/>
        <v>2.9508534956401711E-4</v>
      </c>
      <c r="T122" s="113">
        <f t="shared" si="178"/>
        <v>0.83095077998290279</v>
      </c>
      <c r="U122" s="113">
        <f t="shared" si="179"/>
        <v>3.5422260569228925E-4</v>
      </c>
      <c r="W122" s="114"/>
      <c r="X122" s="114"/>
      <c r="Y122" s="113"/>
      <c r="Z122" s="115">
        <f t="shared" si="180"/>
        <v>33876.660947520344</v>
      </c>
      <c r="AA122" s="115">
        <f t="shared" si="181"/>
        <v>34280.810684160002</v>
      </c>
      <c r="AB122" s="115">
        <f t="shared" si="182"/>
        <v>1807.9180057161529</v>
      </c>
      <c r="AC122" s="115">
        <f t="shared" si="183"/>
        <v>1808.689024390244</v>
      </c>
      <c r="AD122" s="115">
        <f t="shared" si="184"/>
        <v>1830.2667470000001</v>
      </c>
      <c r="AE122" s="115">
        <f t="shared" si="185"/>
        <v>28220.970984526113</v>
      </c>
      <c r="AF122" s="115">
        <f t="shared" si="186"/>
        <v>28557.648144319999</v>
      </c>
      <c r="AG122" s="115">
        <f t="shared" si="187"/>
        <v>1807.9180057516676</v>
      </c>
      <c r="AH122" s="115">
        <f t="shared" si="188"/>
        <v>1808.6890243902442</v>
      </c>
      <c r="AI122" s="115">
        <f t="shared" si="189"/>
        <v>1830.2667470000004</v>
      </c>
      <c r="AK122" s="151"/>
      <c r="AL122" s="42" t="s">
        <v>391</v>
      </c>
      <c r="AM122" s="44">
        <v>23730</v>
      </c>
      <c r="AN122" s="44">
        <v>1830.2667470000001</v>
      </c>
      <c r="AO122" s="44">
        <v>346.38326400000005</v>
      </c>
      <c r="AP122" s="44">
        <v>436.216657</v>
      </c>
      <c r="AQ122" s="44">
        <v>12.965323245311628</v>
      </c>
      <c r="AR122" s="181">
        <v>13.12</v>
      </c>
      <c r="AS122" s="181">
        <v>69.192891771244135</v>
      </c>
      <c r="AT122" s="44">
        <v>83.059655737721044</v>
      </c>
      <c r="AU122" s="44">
        <v>-0.15467675468837114</v>
      </c>
      <c r="AV122" s="44">
        <v>24023.302554459999</v>
      </c>
      <c r="AW122" s="44">
        <v>293.30255445999967</v>
      </c>
      <c r="AX122" s="44">
        <v>22.34874131575425</v>
      </c>
      <c r="AY122" s="125"/>
    </row>
    <row r="123" spans="2:51" x14ac:dyDescent="0.25">
      <c r="B123" s="112" t="str">
        <f t="shared" si="165"/>
        <v>HC Broccoli cheddar 15oz</v>
      </c>
      <c r="D123" s="144">
        <f t="shared" si="166"/>
        <v>19093</v>
      </c>
      <c r="E123" s="145">
        <f t="shared" si="166"/>
        <v>1303.1667580000003</v>
      </c>
      <c r="F123" s="145">
        <f t="shared" si="166"/>
        <v>314.16659300000003</v>
      </c>
      <c r="G123" s="145">
        <f t="shared" si="166"/>
        <v>455.46665200000001</v>
      </c>
      <c r="H123" s="146">
        <f t="shared" si="167"/>
        <v>14.651233146326156</v>
      </c>
      <c r="I123" s="147">
        <f t="shared" si="168"/>
        <v>15</v>
      </c>
      <c r="J123" s="148">
        <f t="shared" si="169"/>
        <v>0.6140807915980433</v>
      </c>
      <c r="K123" s="148">
        <f t="shared" si="169"/>
        <v>0.78701565504702586</v>
      </c>
      <c r="L123" s="149">
        <f t="shared" si="175"/>
        <v>14.999999999999998</v>
      </c>
      <c r="M123" s="113">
        <f t="shared" si="170"/>
        <v>0.62869874378324198</v>
      </c>
      <c r="N123" s="113">
        <f t="shared" si="171"/>
        <v>1.4617952185198679E-2</v>
      </c>
      <c r="O123" s="113">
        <f t="shared" si="176"/>
        <v>0.8057502537706589</v>
      </c>
      <c r="P123" s="113">
        <f t="shared" si="177"/>
        <v>1.8734598723633034E-2</v>
      </c>
      <c r="Q123" s="150">
        <f t="shared" si="172"/>
        <v>15</v>
      </c>
      <c r="R123" s="113">
        <f t="shared" si="173"/>
        <v>0.6140807915980433</v>
      </c>
      <c r="S123" s="113">
        <f t="shared" si="174"/>
        <v>0</v>
      </c>
      <c r="T123" s="113">
        <f t="shared" si="178"/>
        <v>0.78701565504702597</v>
      </c>
      <c r="U123" s="113">
        <f t="shared" si="179"/>
        <v>0</v>
      </c>
      <c r="W123" s="114"/>
      <c r="X123" s="114"/>
      <c r="Y123" s="113"/>
      <c r="Z123" s="115">
        <f t="shared" si="180"/>
        <v>30369.076109658559</v>
      </c>
      <c r="AA123" s="115">
        <f t="shared" si="181"/>
        <v>31092.000045000004</v>
      </c>
      <c r="AB123" s="115">
        <f t="shared" si="182"/>
        <v>1272.8666666666668</v>
      </c>
      <c r="AC123" s="115">
        <f t="shared" si="183"/>
        <v>1272.8666666666668</v>
      </c>
      <c r="AD123" s="115">
        <f t="shared" si="184"/>
        <v>1303.1667580000003</v>
      </c>
      <c r="AE123" s="115">
        <f t="shared" si="185"/>
        <v>23695.928000829957</v>
      </c>
      <c r="AF123" s="115">
        <f t="shared" si="186"/>
        <v>24260.000265000002</v>
      </c>
      <c r="AG123" s="115">
        <f t="shared" si="187"/>
        <v>1272.8666666666666</v>
      </c>
      <c r="AH123" s="115">
        <f t="shared" si="188"/>
        <v>1272.8666666666668</v>
      </c>
      <c r="AI123" s="115">
        <f t="shared" si="189"/>
        <v>1303.1667580000003</v>
      </c>
      <c r="AK123" s="151"/>
      <c r="AL123" s="42" t="s">
        <v>392</v>
      </c>
      <c r="AM123" s="44">
        <v>19093</v>
      </c>
      <c r="AN123" s="44">
        <v>1303.1667580000003</v>
      </c>
      <c r="AO123" s="44">
        <v>314.16659300000003</v>
      </c>
      <c r="AP123" s="44">
        <v>455.46665200000001</v>
      </c>
      <c r="AQ123" s="44">
        <v>14.651233146326156</v>
      </c>
      <c r="AR123" s="181">
        <v>15</v>
      </c>
      <c r="AS123" s="181">
        <v>61.408079159804331</v>
      </c>
      <c r="AT123" s="44">
        <v>78.701565504702586</v>
      </c>
      <c r="AU123" s="44">
        <v>-0.34876685367384425</v>
      </c>
      <c r="AV123" s="44">
        <v>19547.501370000002</v>
      </c>
      <c r="AW123" s="44">
        <v>454.50136999999995</v>
      </c>
      <c r="AX123" s="44">
        <v>30.300091333333313</v>
      </c>
      <c r="AY123" s="125"/>
    </row>
    <row r="124" spans="2:51" x14ac:dyDescent="0.25">
      <c r="B124" s="112" t="str">
        <f t="shared" si="165"/>
        <v>HC Cheeseburger Soup</v>
      </c>
      <c r="D124" s="144">
        <f t="shared" si="166"/>
        <v>10599</v>
      </c>
      <c r="E124" s="145">
        <f t="shared" si="166"/>
        <v>714.41670000000011</v>
      </c>
      <c r="F124" s="145">
        <f t="shared" si="166"/>
        <v>125.89997100000001</v>
      </c>
      <c r="G124" s="145">
        <f t="shared" si="166"/>
        <v>44.283329000000002</v>
      </c>
      <c r="H124" s="146">
        <f t="shared" si="167"/>
        <v>14.83587939643628</v>
      </c>
      <c r="I124" s="147">
        <f t="shared" si="168"/>
        <v>15</v>
      </c>
      <c r="J124" s="148">
        <f t="shared" si="169"/>
        <v>0.79877910920189921</v>
      </c>
      <c r="K124" s="148">
        <f t="shared" si="169"/>
        <v>0.84087347589942052</v>
      </c>
      <c r="L124" s="149">
        <f t="shared" si="175"/>
        <v>14.999999999999996</v>
      </c>
      <c r="M124" s="113">
        <f t="shared" si="170"/>
        <v>0.80761553244404249</v>
      </c>
      <c r="N124" s="113">
        <f t="shared" si="171"/>
        <v>8.8364232421432876E-3</v>
      </c>
      <c r="O124" s="113">
        <f t="shared" si="176"/>
        <v>0.85017556434983543</v>
      </c>
      <c r="P124" s="113">
        <f t="shared" si="177"/>
        <v>9.3020884504149137E-3</v>
      </c>
      <c r="Q124" s="150">
        <f t="shared" si="172"/>
        <v>15</v>
      </c>
      <c r="R124" s="113">
        <f t="shared" si="173"/>
        <v>0.7987791092018991</v>
      </c>
      <c r="S124" s="113">
        <f t="shared" si="174"/>
        <v>0</v>
      </c>
      <c r="T124" s="113">
        <f t="shared" si="178"/>
        <v>0.84087347589942063</v>
      </c>
      <c r="U124" s="113">
        <f t="shared" si="179"/>
        <v>0</v>
      </c>
      <c r="W124" s="114"/>
      <c r="X124" s="114"/>
      <c r="Y124" s="113"/>
      <c r="Z124" s="115">
        <f t="shared" si="180"/>
        <v>13123.818914087535</v>
      </c>
      <c r="AA124" s="115">
        <f t="shared" si="181"/>
        <v>13269.000000000002</v>
      </c>
      <c r="AB124" s="115">
        <f t="shared" si="182"/>
        <v>706.60000000000014</v>
      </c>
      <c r="AC124" s="115">
        <f t="shared" si="183"/>
        <v>706.6</v>
      </c>
      <c r="AD124" s="115">
        <f t="shared" si="184"/>
        <v>714.41670000000011</v>
      </c>
      <c r="AE124" s="115">
        <f t="shared" si="185"/>
        <v>12466.836785770825</v>
      </c>
      <c r="AF124" s="115">
        <f t="shared" si="186"/>
        <v>12604.750065000002</v>
      </c>
      <c r="AG124" s="115">
        <f t="shared" si="187"/>
        <v>706.59999999999991</v>
      </c>
      <c r="AH124" s="115">
        <f t="shared" si="188"/>
        <v>706.6</v>
      </c>
      <c r="AI124" s="115">
        <f t="shared" si="189"/>
        <v>714.41670000000011</v>
      </c>
      <c r="AK124" s="151"/>
      <c r="AL124" s="42" t="s">
        <v>578</v>
      </c>
      <c r="AM124" s="44">
        <v>10599</v>
      </c>
      <c r="AN124" s="44">
        <v>714.41670000000011</v>
      </c>
      <c r="AO124" s="44">
        <v>125.89997100000001</v>
      </c>
      <c r="AP124" s="44">
        <v>44.283329000000002</v>
      </c>
      <c r="AQ124" s="44">
        <v>14.835879396436278</v>
      </c>
      <c r="AR124" s="181">
        <v>15</v>
      </c>
      <c r="AS124" s="181">
        <v>79.877910920189919</v>
      </c>
      <c r="AT124" s="44">
        <v>84.087347589942055</v>
      </c>
      <c r="AU124" s="44">
        <v>-0.16412060356372193</v>
      </c>
      <c r="AV124" s="44">
        <v>10716.2505</v>
      </c>
      <c r="AW124" s="44">
        <v>117.25049999999973</v>
      </c>
      <c r="AX124" s="44">
        <v>7.8166999999999822</v>
      </c>
      <c r="AY124" s="125"/>
    </row>
    <row r="125" spans="2:51" x14ac:dyDescent="0.25">
      <c r="B125" s="112" t="str">
        <f t="shared" si="165"/>
        <v>HC Chicken Tortilla Soup 24 oz.</v>
      </c>
      <c r="D125" s="144">
        <f t="shared" si="166"/>
        <v>19633</v>
      </c>
      <c r="E125" s="145">
        <f t="shared" si="166"/>
        <v>1379.8667290000001</v>
      </c>
      <c r="F125" s="145">
        <f t="shared" si="166"/>
        <v>398.44994900000006</v>
      </c>
      <c r="G125" s="145">
        <f t="shared" si="166"/>
        <v>368.96665800000005</v>
      </c>
      <c r="H125" s="146">
        <f t="shared" si="167"/>
        <v>14.228185655456874</v>
      </c>
      <c r="I125" s="147">
        <f t="shared" si="168"/>
        <v>13.12</v>
      </c>
      <c r="J125" s="148">
        <f t="shared" si="169"/>
        <v>0.69670474043114838</v>
      </c>
      <c r="K125" s="148">
        <f t="shared" si="169"/>
        <v>0.84125763302936052</v>
      </c>
      <c r="L125" s="149">
        <f t="shared" si="175"/>
        <v>13.123465905387794</v>
      </c>
      <c r="M125" s="113">
        <f t="shared" si="170"/>
        <v>0.64261045846443421</v>
      </c>
      <c r="N125" s="113">
        <f t="shared" si="171"/>
        <v>-5.4094281966714175E-2</v>
      </c>
      <c r="O125" s="113">
        <f t="shared" si="176"/>
        <v>0.77593982335692857</v>
      </c>
      <c r="P125" s="113">
        <f t="shared" si="177"/>
        <v>-6.5317809672431948E-2</v>
      </c>
      <c r="Q125" s="150">
        <f t="shared" si="172"/>
        <v>13.12</v>
      </c>
      <c r="R125" s="113">
        <f t="shared" si="173"/>
        <v>0.69688878865626747</v>
      </c>
      <c r="S125" s="113">
        <f t="shared" si="174"/>
        <v>1.8404822511908225E-4</v>
      </c>
      <c r="T125" s="113">
        <f t="shared" si="178"/>
        <v>0.84147986769701155</v>
      </c>
      <c r="U125" s="113">
        <f t="shared" si="179"/>
        <v>2.2223466765103339E-4</v>
      </c>
      <c r="W125" s="114"/>
      <c r="X125" s="114"/>
      <c r="Y125" s="113"/>
      <c r="Z125" s="115">
        <f t="shared" si="180"/>
        <v>30551.94595947679</v>
      </c>
      <c r="AA125" s="115">
        <f t="shared" si="181"/>
        <v>28172.357368320005</v>
      </c>
      <c r="AB125" s="115">
        <f t="shared" si="182"/>
        <v>1496.0224792400106</v>
      </c>
      <c r="AC125" s="115">
        <f t="shared" si="183"/>
        <v>1496.4176829268292</v>
      </c>
      <c r="AD125" s="115">
        <f t="shared" si="184"/>
        <v>1379.8667290000001</v>
      </c>
      <c r="AE125" s="115">
        <f t="shared" si="185"/>
        <v>25302.219848779325</v>
      </c>
      <c r="AF125" s="115">
        <f t="shared" si="186"/>
        <v>23331.514815360002</v>
      </c>
      <c r="AG125" s="115">
        <f t="shared" si="187"/>
        <v>1496.0224793109155</v>
      </c>
      <c r="AH125" s="115">
        <f t="shared" si="188"/>
        <v>1496.4176829268292</v>
      </c>
      <c r="AI125" s="115">
        <f t="shared" si="189"/>
        <v>1379.8667290000001</v>
      </c>
      <c r="AK125" s="151"/>
      <c r="AL125" s="42" t="s">
        <v>446</v>
      </c>
      <c r="AM125" s="44">
        <v>19633</v>
      </c>
      <c r="AN125" s="44">
        <v>1379.8667290000001</v>
      </c>
      <c r="AO125" s="44">
        <v>398.44994900000006</v>
      </c>
      <c r="AP125" s="44">
        <v>368.96665800000005</v>
      </c>
      <c r="AQ125" s="44">
        <v>14.228185655456876</v>
      </c>
      <c r="AR125" s="181">
        <v>13.12</v>
      </c>
      <c r="AS125" s="181">
        <v>69.670474043114837</v>
      </c>
      <c r="AT125" s="44">
        <v>84.125763302936051</v>
      </c>
      <c r="AU125" s="44">
        <v>1.1081856554568754</v>
      </c>
      <c r="AV125" s="44">
        <v>18108.844984759999</v>
      </c>
      <c r="AW125" s="44">
        <v>-1524.1550152399996</v>
      </c>
      <c r="AX125" s="44">
        <v>-116.1557502413575</v>
      </c>
      <c r="AY125" s="125"/>
    </row>
    <row r="126" spans="2:51" x14ac:dyDescent="0.25">
      <c r="B126" s="112" t="str">
        <f t="shared" si="165"/>
        <v>HC CKN Noodle 15oz</v>
      </c>
      <c r="D126" s="144">
        <f t="shared" si="166"/>
        <v>11529</v>
      </c>
      <c r="E126" s="145">
        <f t="shared" si="166"/>
        <v>788.50003200000003</v>
      </c>
      <c r="F126" s="145">
        <f t="shared" si="166"/>
        <v>107.499976</v>
      </c>
      <c r="G126" s="145">
        <f t="shared" si="166"/>
        <v>190.56665800000002</v>
      </c>
      <c r="H126" s="146">
        <f t="shared" si="167"/>
        <v>14.621432507437108</v>
      </c>
      <c r="I126" s="147">
        <f t="shared" si="168"/>
        <v>15</v>
      </c>
      <c r="J126" s="148">
        <f t="shared" si="169"/>
        <v>0.70736570893478901</v>
      </c>
      <c r="K126" s="148">
        <f t="shared" si="169"/>
        <v>0.8578124923409598</v>
      </c>
      <c r="L126" s="149">
        <f t="shared" si="175"/>
        <v>15</v>
      </c>
      <c r="M126" s="113">
        <f t="shared" si="170"/>
        <v>0.72568030722194088</v>
      </c>
      <c r="N126" s="113">
        <f t="shared" si="171"/>
        <v>1.8314598287151873E-2</v>
      </c>
      <c r="O126" s="113">
        <f t="shared" si="176"/>
        <v>0.88002234928551482</v>
      </c>
      <c r="P126" s="113">
        <f t="shared" si="177"/>
        <v>2.2209856944555018E-2</v>
      </c>
      <c r="Q126" s="150">
        <f t="shared" si="172"/>
        <v>15</v>
      </c>
      <c r="R126" s="113">
        <f t="shared" si="173"/>
        <v>0.70736570893478901</v>
      </c>
      <c r="S126" s="113">
        <f t="shared" si="174"/>
        <v>0</v>
      </c>
      <c r="T126" s="113">
        <f t="shared" si="178"/>
        <v>0.8578124923409598</v>
      </c>
      <c r="U126" s="113">
        <f t="shared" si="179"/>
        <v>0</v>
      </c>
      <c r="W126" s="114"/>
      <c r="X126" s="114"/>
      <c r="Y126" s="113"/>
      <c r="Z126" s="115">
        <f t="shared" si="180"/>
        <v>15887.161171749958</v>
      </c>
      <c r="AA126" s="115">
        <f t="shared" si="181"/>
        <v>16298.499989999998</v>
      </c>
      <c r="AB126" s="115">
        <f t="shared" si="182"/>
        <v>768.6</v>
      </c>
      <c r="AC126" s="115">
        <f t="shared" si="183"/>
        <v>768.6</v>
      </c>
      <c r="AD126" s="115">
        <f t="shared" si="184"/>
        <v>788.50003200000003</v>
      </c>
      <c r="AE126" s="115">
        <f t="shared" si="185"/>
        <v>13100.803643635109</v>
      </c>
      <c r="AF126" s="115">
        <f t="shared" si="186"/>
        <v>13440.000120000001</v>
      </c>
      <c r="AG126" s="115">
        <f t="shared" si="187"/>
        <v>768.59999999999991</v>
      </c>
      <c r="AH126" s="115">
        <f t="shared" si="188"/>
        <v>768.59999999999991</v>
      </c>
      <c r="AI126" s="115">
        <f t="shared" si="189"/>
        <v>788.50003200000003</v>
      </c>
      <c r="AK126" s="151"/>
      <c r="AL126" s="42" t="s">
        <v>394</v>
      </c>
      <c r="AM126" s="44">
        <v>11529</v>
      </c>
      <c r="AN126" s="44">
        <v>788.50003200000003</v>
      </c>
      <c r="AO126" s="44">
        <v>107.499976</v>
      </c>
      <c r="AP126" s="44">
        <v>190.56665800000002</v>
      </c>
      <c r="AQ126" s="44">
        <v>14.621432507437108</v>
      </c>
      <c r="AR126" s="181">
        <v>15</v>
      </c>
      <c r="AS126" s="181">
        <v>70.736570893478898</v>
      </c>
      <c r="AT126" s="44">
        <v>85.781249234095981</v>
      </c>
      <c r="AU126" s="44">
        <v>-0.37856749256289279</v>
      </c>
      <c r="AV126" s="44">
        <v>11827.500479999999</v>
      </c>
      <c r="AW126" s="44">
        <v>298.50048000000095</v>
      </c>
      <c r="AX126" s="44">
        <v>19.900032000000078</v>
      </c>
      <c r="AY126" s="125"/>
    </row>
    <row r="127" spans="2:51" x14ac:dyDescent="0.25">
      <c r="B127" s="112" t="str">
        <f t="shared" si="165"/>
        <v>HC CKN Noodle 24oz</v>
      </c>
      <c r="D127" s="144">
        <f t="shared" si="166"/>
        <v>25487.25</v>
      </c>
      <c r="E127" s="145">
        <f t="shared" si="166"/>
        <v>1929.3000819999997</v>
      </c>
      <c r="F127" s="145">
        <f t="shared" si="166"/>
        <v>499.36659900000001</v>
      </c>
      <c r="G127" s="145">
        <f t="shared" si="166"/>
        <v>353.38332100000002</v>
      </c>
      <c r="H127" s="146">
        <f t="shared" si="167"/>
        <v>13.21061987079727</v>
      </c>
      <c r="I127" s="147">
        <f t="shared" si="168"/>
        <v>13.12</v>
      </c>
      <c r="J127" s="148">
        <f t="shared" si="169"/>
        <v>0.69791741610854319</v>
      </c>
      <c r="K127" s="148">
        <f t="shared" si="169"/>
        <v>0.79946794021657097</v>
      </c>
      <c r="L127" s="149">
        <f t="shared" si="175"/>
        <v>13.126653199894266</v>
      </c>
      <c r="M127" s="113">
        <f t="shared" si="170"/>
        <v>0.69348145454360532</v>
      </c>
      <c r="N127" s="113">
        <f t="shared" si="171"/>
        <v>-4.4359615649378625E-3</v>
      </c>
      <c r="O127" s="113">
        <f t="shared" si="176"/>
        <v>0.79438652372239638</v>
      </c>
      <c r="P127" s="113">
        <f t="shared" si="177"/>
        <v>-5.0814164941745954E-3</v>
      </c>
      <c r="Q127" s="150">
        <f t="shared" si="172"/>
        <v>13.12</v>
      </c>
      <c r="R127" s="113">
        <f t="shared" si="173"/>
        <v>0.69827133257798368</v>
      </c>
      <c r="S127" s="113">
        <f t="shared" si="174"/>
        <v>3.5391646944049615E-4</v>
      </c>
      <c r="T127" s="113">
        <f t="shared" si="178"/>
        <v>0.79987335330645248</v>
      </c>
      <c r="U127" s="113">
        <f t="shared" si="179"/>
        <v>4.0541308988151226E-4</v>
      </c>
      <c r="W127" s="114"/>
      <c r="X127" s="114"/>
      <c r="Y127" s="113"/>
      <c r="Z127" s="115">
        <f t="shared" si="180"/>
        <v>36752.605037972782</v>
      </c>
      <c r="AA127" s="115">
        <f t="shared" si="181"/>
        <v>36500.496026239998</v>
      </c>
      <c r="AB127" s="115">
        <f t="shared" si="182"/>
        <v>1941.6411488806073</v>
      </c>
      <c r="AC127" s="115">
        <f t="shared" si="183"/>
        <v>1942.6257621951222</v>
      </c>
      <c r="AD127" s="115">
        <f t="shared" si="184"/>
        <v>1929.300082</v>
      </c>
      <c r="AE127" s="115">
        <f t="shared" si="185"/>
        <v>32084.19231556185</v>
      </c>
      <c r="AF127" s="115">
        <f t="shared" si="186"/>
        <v>31864.106854719994</v>
      </c>
      <c r="AG127" s="115">
        <f t="shared" si="187"/>
        <v>1941.6411489316856</v>
      </c>
      <c r="AH127" s="115">
        <f t="shared" si="188"/>
        <v>1942.625762195122</v>
      </c>
      <c r="AI127" s="115">
        <f t="shared" si="189"/>
        <v>1929.300082</v>
      </c>
      <c r="AK127" s="151"/>
      <c r="AL127" s="42" t="s">
        <v>395</v>
      </c>
      <c r="AM127" s="44">
        <v>25487.25</v>
      </c>
      <c r="AN127" s="44">
        <v>1929.3000819999997</v>
      </c>
      <c r="AO127" s="44">
        <v>499.36659900000001</v>
      </c>
      <c r="AP127" s="44">
        <v>353.38332100000002</v>
      </c>
      <c r="AQ127" s="44">
        <v>13.21061987079727</v>
      </c>
      <c r="AR127" s="181">
        <v>13.12</v>
      </c>
      <c r="AS127" s="181">
        <v>69.791741610854316</v>
      </c>
      <c r="AT127" s="44">
        <v>79.946794021657098</v>
      </c>
      <c r="AU127" s="44">
        <v>9.0619870797270324E-2</v>
      </c>
      <c r="AV127" s="44">
        <v>25325.128409700003</v>
      </c>
      <c r="AW127" s="44">
        <v>-162.12159030000004</v>
      </c>
      <c r="AX127" s="44">
        <v>-12.341066900302803</v>
      </c>
      <c r="AY127" s="125"/>
    </row>
    <row r="128" spans="2:51" x14ac:dyDescent="0.25">
      <c r="B128" s="112" t="str">
        <f t="shared" si="165"/>
        <v>HC Creamy Wild Rice 24oz</v>
      </c>
      <c r="D128" s="144">
        <f t="shared" si="166"/>
        <v>18923</v>
      </c>
      <c r="E128" s="145">
        <f t="shared" si="166"/>
        <v>1364.1333789999999</v>
      </c>
      <c r="F128" s="145">
        <f t="shared" si="166"/>
        <v>154.73329699999999</v>
      </c>
      <c r="G128" s="145">
        <f t="shared" si="166"/>
        <v>566.44999299999995</v>
      </c>
      <c r="H128" s="146">
        <f t="shared" si="167"/>
        <v>13.871810697771952</v>
      </c>
      <c r="I128" s="147">
        <f t="shared" si="168"/>
        <v>13.12</v>
      </c>
      <c r="J128" s="148">
        <f t="shared" si="169"/>
        <v>0.69127769504653358</v>
      </c>
      <c r="K128" s="148">
        <f t="shared" si="169"/>
        <v>0.94908455307933026</v>
      </c>
      <c r="L128" s="149">
        <f t="shared" si="175"/>
        <v>13.126998346621859</v>
      </c>
      <c r="M128" s="113">
        <f t="shared" si="170"/>
        <v>0.65416125966813543</v>
      </c>
      <c r="N128" s="113">
        <f t="shared" si="171"/>
        <v>-3.7116435378398149E-2</v>
      </c>
      <c r="O128" s="113">
        <f t="shared" si="176"/>
        <v>0.89812582009666797</v>
      </c>
      <c r="P128" s="113">
        <f t="shared" si="177"/>
        <v>-5.0958732982662291E-2</v>
      </c>
      <c r="Q128" s="150">
        <f t="shared" si="172"/>
        <v>13.12</v>
      </c>
      <c r="R128" s="113">
        <f t="shared" si="173"/>
        <v>0.69164642987289759</v>
      </c>
      <c r="S128" s="113">
        <f t="shared" si="174"/>
        <v>3.6873482636401445E-4</v>
      </c>
      <c r="T128" s="113">
        <f t="shared" si="178"/>
        <v>0.94959080481418967</v>
      </c>
      <c r="U128" s="113">
        <f t="shared" si="179"/>
        <v>5.0625173485940866E-4</v>
      </c>
      <c r="W128" s="114"/>
      <c r="X128" s="114"/>
      <c r="Y128" s="113"/>
      <c r="Z128" s="115">
        <f t="shared" si="180"/>
        <v>28927.118077276369</v>
      </c>
      <c r="AA128" s="115">
        <f t="shared" si="181"/>
        <v>27359.354697279996</v>
      </c>
      <c r="AB128" s="115">
        <f t="shared" si="182"/>
        <v>1441.5329003884351</v>
      </c>
      <c r="AC128" s="115">
        <f t="shared" si="183"/>
        <v>1442.3018292682927</v>
      </c>
      <c r="AD128" s="115">
        <f t="shared" si="184"/>
        <v>1364.1333790000001</v>
      </c>
      <c r="AE128" s="115">
        <f t="shared" si="185"/>
        <v>21069.431004626123</v>
      </c>
      <c r="AF128" s="115">
        <f t="shared" si="186"/>
        <v>19927.530789119995</v>
      </c>
      <c r="AG128" s="115">
        <f t="shared" si="187"/>
        <v>1441.5329003785478</v>
      </c>
      <c r="AH128" s="115">
        <f t="shared" si="188"/>
        <v>1442.301829268293</v>
      </c>
      <c r="AI128" s="115">
        <f t="shared" si="189"/>
        <v>1364.1333789999999</v>
      </c>
      <c r="AK128" s="151"/>
      <c r="AL128" s="42" t="s">
        <v>396</v>
      </c>
      <c r="AM128" s="44">
        <v>18923</v>
      </c>
      <c r="AN128" s="44">
        <v>1364.1333789999999</v>
      </c>
      <c r="AO128" s="44">
        <v>154.73329699999999</v>
      </c>
      <c r="AP128" s="44">
        <v>566.44999299999995</v>
      </c>
      <c r="AQ128" s="44">
        <v>13.871810697771952</v>
      </c>
      <c r="AR128" s="181">
        <v>13.12</v>
      </c>
      <c r="AS128" s="181">
        <v>69.127769504653358</v>
      </c>
      <c r="AT128" s="44">
        <v>94.908455307933025</v>
      </c>
      <c r="AU128" s="44">
        <v>0.75181069777195264</v>
      </c>
      <c r="AV128" s="44">
        <v>17907.007266140001</v>
      </c>
      <c r="AW128" s="44">
        <v>-1015.99273386</v>
      </c>
      <c r="AX128" s="44">
        <v>-77.399521358516139</v>
      </c>
      <c r="AY128" s="125"/>
    </row>
    <row r="129" spans="2:51" x14ac:dyDescent="0.25">
      <c r="B129" s="112" t="str">
        <f t="shared" si="165"/>
        <v>HC Farmhouse 15 oz</v>
      </c>
      <c r="D129" s="144">
        <f t="shared" si="166"/>
        <v>12716.12</v>
      </c>
      <c r="E129" s="145">
        <f t="shared" si="166"/>
        <v>778.48338299999989</v>
      </c>
      <c r="F129" s="145">
        <f t="shared" si="166"/>
        <v>195.16662799999997</v>
      </c>
      <c r="G129" s="145">
        <f t="shared" si="166"/>
        <v>362.06665699999996</v>
      </c>
      <c r="H129" s="146">
        <f t="shared" si="167"/>
        <v>16.334478394383407</v>
      </c>
      <c r="I129" s="147">
        <f t="shared" si="168"/>
        <v>15</v>
      </c>
      <c r="J129" s="148">
        <f t="shared" si="169"/>
        <v>0.63467152401614968</v>
      </c>
      <c r="K129" s="148">
        <f t="shared" si="169"/>
        <v>0.87068384301937174</v>
      </c>
      <c r="L129" s="149">
        <f t="shared" si="175"/>
        <v>15.000000000000002</v>
      </c>
      <c r="M129" s="113">
        <f t="shared" si="170"/>
        <v>0.58282074458623134</v>
      </c>
      <c r="N129" s="113">
        <f t="shared" si="171"/>
        <v>-5.1850779429918337E-2</v>
      </c>
      <c r="O129" s="113">
        <f t="shared" si="176"/>
        <v>0.79955155775168985</v>
      </c>
      <c r="P129" s="113">
        <f t="shared" si="177"/>
        <v>-7.1132285267681894E-2</v>
      </c>
      <c r="Q129" s="150">
        <f t="shared" si="172"/>
        <v>15</v>
      </c>
      <c r="R129" s="113">
        <f t="shared" si="173"/>
        <v>0.63467152401614979</v>
      </c>
      <c r="S129" s="113">
        <f t="shared" si="174"/>
        <v>0</v>
      </c>
      <c r="T129" s="113">
        <f t="shared" si="178"/>
        <v>0.87068384301937174</v>
      </c>
      <c r="U129" s="113">
        <f t="shared" si="179"/>
        <v>0</v>
      </c>
      <c r="W129" s="114"/>
      <c r="X129" s="114"/>
      <c r="Y129" s="113"/>
      <c r="Z129" s="115">
        <f t="shared" si="180"/>
        <v>21818.235054463792</v>
      </c>
      <c r="AA129" s="115">
        <f t="shared" si="181"/>
        <v>20035.750019999996</v>
      </c>
      <c r="AB129" s="115">
        <f t="shared" si="182"/>
        <v>847.74133333333327</v>
      </c>
      <c r="AC129" s="115">
        <f t="shared" si="183"/>
        <v>847.7413333333335</v>
      </c>
      <c r="AD129" s="115">
        <f t="shared" si="184"/>
        <v>778.48338299999989</v>
      </c>
      <c r="AE129" s="115">
        <f t="shared" si="185"/>
        <v>15904.065068370664</v>
      </c>
      <c r="AF129" s="115">
        <f t="shared" si="186"/>
        <v>14604.750164999998</v>
      </c>
      <c r="AG129" s="115">
        <f t="shared" si="187"/>
        <v>847.74133333333339</v>
      </c>
      <c r="AH129" s="115">
        <f t="shared" si="188"/>
        <v>847.74133333333339</v>
      </c>
      <c r="AI129" s="115">
        <f t="shared" si="189"/>
        <v>778.48338299999978</v>
      </c>
      <c r="AK129" s="151"/>
      <c r="AL129" s="42" t="s">
        <v>424</v>
      </c>
      <c r="AM129" s="44">
        <v>12716.12</v>
      </c>
      <c r="AN129" s="44">
        <v>778.48338299999989</v>
      </c>
      <c r="AO129" s="44">
        <v>195.16662799999997</v>
      </c>
      <c r="AP129" s="44">
        <v>362.06665699999996</v>
      </c>
      <c r="AQ129" s="44">
        <v>16.334478394383407</v>
      </c>
      <c r="AR129" s="181">
        <v>15</v>
      </c>
      <c r="AS129" s="181">
        <v>63.467152401614968</v>
      </c>
      <c r="AT129" s="44">
        <v>87.068384301937172</v>
      </c>
      <c r="AU129" s="44">
        <v>1.3344783943834069</v>
      </c>
      <c r="AV129" s="44">
        <v>11677.250744999999</v>
      </c>
      <c r="AW129" s="44">
        <v>-1038.8692549999992</v>
      </c>
      <c r="AX129" s="44">
        <v>-69.257950333333284</v>
      </c>
      <c r="AY129" s="125"/>
    </row>
    <row r="130" spans="2:51" x14ac:dyDescent="0.25">
      <c r="B130" s="112" t="str">
        <f t="shared" si="165"/>
        <v>HC Farmhouse 24 oz</v>
      </c>
      <c r="D130" s="144">
        <f t="shared" si="166"/>
        <v>18308</v>
      </c>
      <c r="E130" s="145">
        <f t="shared" si="166"/>
        <v>1367.200067</v>
      </c>
      <c r="F130" s="145">
        <f t="shared" si="166"/>
        <v>393.46661</v>
      </c>
      <c r="G130" s="145">
        <f t="shared" si="166"/>
        <v>182.88332500000001</v>
      </c>
      <c r="H130" s="146">
        <f t="shared" si="167"/>
        <v>13.39087119866269</v>
      </c>
      <c r="I130" s="147">
        <f t="shared" si="168"/>
        <v>13.12</v>
      </c>
      <c r="J130" s="148">
        <f t="shared" si="169"/>
        <v>0.71770816727084796</v>
      </c>
      <c r="K130" s="148">
        <f t="shared" si="169"/>
        <v>0.79225768752009973</v>
      </c>
      <c r="L130" s="149">
        <f t="shared" si="175"/>
        <v>13.124939104746968</v>
      </c>
      <c r="M130" s="113">
        <f t="shared" si="170"/>
        <v>0.70345505162876687</v>
      </c>
      <c r="N130" s="113">
        <f t="shared" si="171"/>
        <v>-1.4253115642081093E-2</v>
      </c>
      <c r="O130" s="113">
        <f t="shared" si="176"/>
        <v>0.77652407741911278</v>
      </c>
      <c r="P130" s="113">
        <f t="shared" si="177"/>
        <v>-1.573361010098695E-2</v>
      </c>
      <c r="Q130" s="150">
        <f t="shared" si="172"/>
        <v>13.12</v>
      </c>
      <c r="R130" s="113">
        <f t="shared" si="173"/>
        <v>0.71797835292754808</v>
      </c>
      <c r="S130" s="113">
        <f t="shared" si="174"/>
        <v>2.7018565670011707E-4</v>
      </c>
      <c r="T130" s="113">
        <f t="shared" si="178"/>
        <v>0.79255593775760025</v>
      </c>
      <c r="U130" s="113">
        <f t="shared" si="179"/>
        <v>2.9825023750051916E-4</v>
      </c>
      <c r="W130" s="114"/>
      <c r="X130" s="114"/>
      <c r="Y130" s="113"/>
      <c r="Z130" s="115">
        <f t="shared" si="180"/>
        <v>26025.827744942613</v>
      </c>
      <c r="AA130" s="115">
        <f t="shared" si="181"/>
        <v>25499.376026239999</v>
      </c>
      <c r="AB130" s="115">
        <f t="shared" si="182"/>
        <v>1394.9017099346729</v>
      </c>
      <c r="AC130" s="115">
        <f t="shared" si="183"/>
        <v>1395.4268292682927</v>
      </c>
      <c r="AD130" s="115">
        <f t="shared" si="184"/>
        <v>1367.200067</v>
      </c>
      <c r="AE130" s="115">
        <f t="shared" si="185"/>
        <v>23576.860695484444</v>
      </c>
      <c r="AF130" s="115">
        <f t="shared" si="186"/>
        <v>23099.946802239996</v>
      </c>
      <c r="AG130" s="115">
        <f t="shared" si="187"/>
        <v>1394.9017100137182</v>
      </c>
      <c r="AH130" s="115">
        <f t="shared" si="188"/>
        <v>1395.4268292682927</v>
      </c>
      <c r="AI130" s="115">
        <f t="shared" si="189"/>
        <v>1367.200067</v>
      </c>
      <c r="AK130" s="151"/>
      <c r="AL130" s="42" t="s">
        <v>397</v>
      </c>
      <c r="AM130" s="44">
        <v>18308</v>
      </c>
      <c r="AN130" s="44">
        <v>1367.200067</v>
      </c>
      <c r="AO130" s="44">
        <v>393.46661</v>
      </c>
      <c r="AP130" s="44">
        <v>182.88332500000001</v>
      </c>
      <c r="AQ130" s="44">
        <v>13.390871198662689</v>
      </c>
      <c r="AR130" s="181">
        <v>13.12</v>
      </c>
      <c r="AS130" s="181">
        <v>71.770816727084792</v>
      </c>
      <c r="AT130" s="44">
        <v>79.225768752009969</v>
      </c>
      <c r="AU130" s="44">
        <v>0.27087119866268949</v>
      </c>
      <c r="AV130" s="44">
        <v>17945.175379379998</v>
      </c>
      <c r="AW130" s="44">
        <v>-362.82462061999979</v>
      </c>
      <c r="AX130" s="44">
        <v>-27.701642917708451</v>
      </c>
      <c r="AY130" s="125"/>
    </row>
    <row r="131" spans="2:51" x14ac:dyDescent="0.25">
      <c r="B131" s="112" t="str">
        <f t="shared" si="165"/>
        <v>HC Lasagna Soup 15 oz.</v>
      </c>
      <c r="D131" s="144">
        <f t="shared" si="166"/>
        <v>8293</v>
      </c>
      <c r="E131" s="145">
        <f t="shared" si="166"/>
        <v>550.2166860000001</v>
      </c>
      <c r="F131" s="145">
        <f t="shared" si="166"/>
        <v>73.866649999999993</v>
      </c>
      <c r="G131" s="145">
        <f t="shared" si="166"/>
        <v>245.24999700000001</v>
      </c>
      <c r="H131" s="146">
        <f t="shared" si="167"/>
        <v>15.072243737806232</v>
      </c>
      <c r="I131" s="147">
        <f t="shared" si="168"/>
        <v>15</v>
      </c>
      <c r="J131" s="148">
        <f t="shared" si="169"/>
        <v>0.63596625791256367</v>
      </c>
      <c r="K131" s="148">
        <f t="shared" si="169"/>
        <v>0.88588596229825745</v>
      </c>
      <c r="L131" s="149">
        <f t="shared" si="175"/>
        <v>15</v>
      </c>
      <c r="M131" s="113">
        <f t="shared" si="170"/>
        <v>0.63291796726722316</v>
      </c>
      <c r="N131" s="113">
        <f t="shared" si="171"/>
        <v>-3.0482906453405123E-3</v>
      </c>
      <c r="O131" s="113">
        <f t="shared" si="176"/>
        <v>0.88163976549439549</v>
      </c>
      <c r="P131" s="113">
        <f t="shared" si="177"/>
        <v>-4.2461968038619569E-3</v>
      </c>
      <c r="Q131" s="150">
        <f t="shared" si="172"/>
        <v>15</v>
      </c>
      <c r="R131" s="113">
        <f t="shared" si="173"/>
        <v>0.63596625791256367</v>
      </c>
      <c r="S131" s="113">
        <f t="shared" si="174"/>
        <v>0</v>
      </c>
      <c r="T131" s="113">
        <f t="shared" si="178"/>
        <v>0.88588596229825711</v>
      </c>
      <c r="U131" s="113">
        <f t="shared" si="179"/>
        <v>0</v>
      </c>
      <c r="W131" s="114"/>
      <c r="X131" s="114"/>
      <c r="Y131" s="113"/>
      <c r="Z131" s="115">
        <f t="shared" si="180"/>
        <v>13102.803884375473</v>
      </c>
      <c r="AA131" s="115">
        <f t="shared" si="181"/>
        <v>13039.999995000002</v>
      </c>
      <c r="AB131" s="115">
        <f t="shared" si="182"/>
        <v>552.86666666666667</v>
      </c>
      <c r="AC131" s="115">
        <f t="shared" si="183"/>
        <v>552.86666666666667</v>
      </c>
      <c r="AD131" s="115">
        <f t="shared" si="184"/>
        <v>550.2166860000001</v>
      </c>
      <c r="AE131" s="115">
        <f t="shared" si="185"/>
        <v>9406.3361528952246</v>
      </c>
      <c r="AF131" s="115">
        <f t="shared" si="186"/>
        <v>9361.2500400000026</v>
      </c>
      <c r="AG131" s="115">
        <f t="shared" si="187"/>
        <v>552.8666666666669</v>
      </c>
      <c r="AH131" s="115">
        <f t="shared" si="188"/>
        <v>552.86666666666667</v>
      </c>
      <c r="AI131" s="115">
        <f t="shared" si="189"/>
        <v>550.21668600000021</v>
      </c>
      <c r="AK131" s="151"/>
      <c r="AL131" s="42" t="s">
        <v>447</v>
      </c>
      <c r="AM131" s="44">
        <v>8293</v>
      </c>
      <c r="AN131" s="44">
        <v>550.2166860000001</v>
      </c>
      <c r="AO131" s="44">
        <v>73.866649999999993</v>
      </c>
      <c r="AP131" s="44">
        <v>245.24999700000001</v>
      </c>
      <c r="AQ131" s="44">
        <v>15.072243737806234</v>
      </c>
      <c r="AR131" s="181">
        <v>15</v>
      </c>
      <c r="AS131" s="181">
        <v>63.596625791256372</v>
      </c>
      <c r="AT131" s="44">
        <v>88.58859622982574</v>
      </c>
      <c r="AU131" s="44">
        <v>7.2243737806234096E-2</v>
      </c>
      <c r="AV131" s="44">
        <v>8253.2502900000018</v>
      </c>
      <c r="AW131" s="44">
        <v>-39.749709999999034</v>
      </c>
      <c r="AX131" s="44">
        <v>-2.6499806666666017</v>
      </c>
      <c r="AY131" s="125"/>
    </row>
    <row r="132" spans="2:51" x14ac:dyDescent="0.25">
      <c r="B132" s="112" t="str">
        <f t="shared" si="165"/>
        <v>HC Minestrone 24 oz.</v>
      </c>
      <c r="D132" s="144">
        <f t="shared" si="166"/>
        <v>8164</v>
      </c>
      <c r="E132" s="145">
        <f t="shared" si="166"/>
        <v>582.83336399999996</v>
      </c>
      <c r="F132" s="145">
        <f t="shared" si="166"/>
        <v>148.21664100000001</v>
      </c>
      <c r="G132" s="145">
        <f t="shared" si="166"/>
        <v>587.883329</v>
      </c>
      <c r="H132" s="146">
        <f t="shared" si="167"/>
        <v>14.007434207215359</v>
      </c>
      <c r="I132" s="147">
        <f t="shared" si="168"/>
        <v>13.12</v>
      </c>
      <c r="J132" s="148">
        <f t="shared" si="169"/>
        <v>0.47165533831487982</v>
      </c>
      <c r="K132" s="148">
        <f t="shared" si="169"/>
        <v>0.85094308690172837</v>
      </c>
      <c r="L132" s="149">
        <f t="shared" si="175"/>
        <v>13.12367289880585</v>
      </c>
      <c r="M132" s="113">
        <f t="shared" si="170"/>
        <v>0.44189751595132554</v>
      </c>
      <c r="N132" s="113">
        <f t="shared" si="171"/>
        <v>-2.9757822363554287E-2</v>
      </c>
      <c r="O132" s="113">
        <f t="shared" si="176"/>
        <v>0.79725512620713279</v>
      </c>
      <c r="P132" s="113">
        <f t="shared" si="177"/>
        <v>-5.3687960694595582E-2</v>
      </c>
      <c r="Q132" s="150">
        <f t="shared" si="172"/>
        <v>13.12</v>
      </c>
      <c r="R132" s="113">
        <f t="shared" si="173"/>
        <v>0.47178737660214121</v>
      </c>
      <c r="S132" s="113">
        <f t="shared" si="174"/>
        <v>1.3203828726138234E-4</v>
      </c>
      <c r="T132" s="113">
        <f t="shared" si="178"/>
        <v>0.85118130538960279</v>
      </c>
      <c r="U132" s="113">
        <f t="shared" si="179"/>
        <v>2.3821848787441979E-4</v>
      </c>
      <c r="W132" s="114"/>
      <c r="X132" s="114"/>
      <c r="Y132" s="113"/>
      <c r="Z132" s="115">
        <f t="shared" si="180"/>
        <v>18474.8718997082</v>
      </c>
      <c r="AA132" s="115">
        <f t="shared" si="181"/>
        <v>17304.405342079997</v>
      </c>
      <c r="AB132" s="115">
        <f t="shared" si="182"/>
        <v>622.08194786254228</v>
      </c>
      <c r="AC132" s="115">
        <f t="shared" si="183"/>
        <v>622.2560975609756</v>
      </c>
      <c r="AD132" s="115">
        <f t="shared" si="184"/>
        <v>582.83336399999985</v>
      </c>
      <c r="AE132" s="115">
        <f t="shared" si="185"/>
        <v>10240.134847221958</v>
      </c>
      <c r="AF132" s="115">
        <f t="shared" si="186"/>
        <v>9591.3760655999995</v>
      </c>
      <c r="AG132" s="115">
        <f t="shared" si="187"/>
        <v>622.08194793422388</v>
      </c>
      <c r="AH132" s="115">
        <f t="shared" si="188"/>
        <v>622.2560975609756</v>
      </c>
      <c r="AI132" s="115">
        <f t="shared" si="189"/>
        <v>582.83336399999996</v>
      </c>
      <c r="AK132" s="151"/>
      <c r="AL132" s="42" t="s">
        <v>448</v>
      </c>
      <c r="AM132" s="44">
        <v>8164</v>
      </c>
      <c r="AN132" s="44">
        <v>582.83336399999996</v>
      </c>
      <c r="AO132" s="44">
        <v>148.21664100000001</v>
      </c>
      <c r="AP132" s="44">
        <v>587.883329</v>
      </c>
      <c r="AQ132" s="44">
        <v>14.007434207215358</v>
      </c>
      <c r="AR132" s="181">
        <v>13.12</v>
      </c>
      <c r="AS132" s="181">
        <v>47.165533831487984</v>
      </c>
      <c r="AT132" s="44">
        <v>85.094308690172838</v>
      </c>
      <c r="AU132" s="44">
        <v>0.88743420721535815</v>
      </c>
      <c r="AV132" s="44">
        <v>7649.0179024699992</v>
      </c>
      <c r="AW132" s="44">
        <v>-514.98209753000015</v>
      </c>
      <c r="AX132" s="44">
        <v>-39.24858387583825</v>
      </c>
      <c r="AY132" s="125"/>
    </row>
    <row r="133" spans="2:51" x14ac:dyDescent="0.25">
      <c r="B133" s="112" t="str">
        <f t="shared" si="165"/>
        <v>HC Thai Coconut 15oz</v>
      </c>
      <c r="D133" s="144">
        <f t="shared" si="166"/>
        <v>10679</v>
      </c>
      <c r="E133" s="145">
        <f t="shared" si="166"/>
        <v>650.71670499999993</v>
      </c>
      <c r="F133" s="145">
        <f t="shared" si="166"/>
        <v>188.716633</v>
      </c>
      <c r="G133" s="145">
        <f t="shared" si="166"/>
        <v>296.99999700000001</v>
      </c>
      <c r="H133" s="146">
        <f t="shared" si="167"/>
        <v>16.411135472540238</v>
      </c>
      <c r="I133" s="147">
        <f t="shared" si="168"/>
        <v>15</v>
      </c>
      <c r="J133" s="148">
        <f t="shared" si="169"/>
        <v>0.62646290935608051</v>
      </c>
      <c r="K133" s="148">
        <f t="shared" si="169"/>
        <v>0.84811181675194947</v>
      </c>
      <c r="L133" s="149">
        <f t="shared" si="175"/>
        <v>15.000000000000002</v>
      </c>
      <c r="M133" s="113">
        <f t="shared" si="170"/>
        <v>0.57259558036459735</v>
      </c>
      <c r="N133" s="113">
        <f t="shared" si="171"/>
        <v>-5.3867328991483165E-2</v>
      </c>
      <c r="O133" s="113">
        <f t="shared" si="176"/>
        <v>0.77518568246332864</v>
      </c>
      <c r="P133" s="113">
        <f t="shared" si="177"/>
        <v>-7.2926134288620825E-2</v>
      </c>
      <c r="Q133" s="150">
        <f t="shared" si="172"/>
        <v>15</v>
      </c>
      <c r="R133" s="113">
        <f t="shared" si="173"/>
        <v>0.62646290935608062</v>
      </c>
      <c r="S133" s="113">
        <f t="shared" si="174"/>
        <v>0</v>
      </c>
      <c r="T133" s="113">
        <f t="shared" si="178"/>
        <v>0.84811181675194969</v>
      </c>
      <c r="U133" s="113">
        <f t="shared" si="179"/>
        <v>0</v>
      </c>
      <c r="W133" s="114"/>
      <c r="X133" s="114"/>
      <c r="Y133" s="113"/>
      <c r="Z133" s="115">
        <f t="shared" si="180"/>
        <v>18650.161416195704</v>
      </c>
      <c r="AA133" s="115">
        <f t="shared" si="181"/>
        <v>17046.500024999998</v>
      </c>
      <c r="AB133" s="115">
        <f t="shared" si="182"/>
        <v>711.93333333333328</v>
      </c>
      <c r="AC133" s="115">
        <f t="shared" si="183"/>
        <v>711.93333333333339</v>
      </c>
      <c r="AD133" s="115">
        <f t="shared" si="184"/>
        <v>650.71670499999982</v>
      </c>
      <c r="AE133" s="115">
        <f t="shared" si="185"/>
        <v>13776.054230084657</v>
      </c>
      <c r="AF133" s="115">
        <f t="shared" si="186"/>
        <v>12591.500069999998</v>
      </c>
      <c r="AG133" s="115">
        <f t="shared" si="187"/>
        <v>711.93333333333317</v>
      </c>
      <c r="AH133" s="115">
        <f t="shared" si="188"/>
        <v>711.93333333333339</v>
      </c>
      <c r="AI133" s="115">
        <f t="shared" si="189"/>
        <v>650.71670499999993</v>
      </c>
      <c r="AK133" s="151"/>
      <c r="AL133" s="42" t="s">
        <v>449</v>
      </c>
      <c r="AM133" s="44">
        <v>10679</v>
      </c>
      <c r="AN133" s="44">
        <v>650.71670499999993</v>
      </c>
      <c r="AO133" s="44">
        <v>188.716633</v>
      </c>
      <c r="AP133" s="44">
        <v>296.99999700000001</v>
      </c>
      <c r="AQ133" s="44">
        <v>16.411135472540238</v>
      </c>
      <c r="AR133" s="181">
        <v>15</v>
      </c>
      <c r="AS133" s="181">
        <v>62.64629093560805</v>
      </c>
      <c r="AT133" s="44">
        <v>84.811181675194945</v>
      </c>
      <c r="AU133" s="44">
        <v>1.4111354725402361</v>
      </c>
      <c r="AV133" s="44">
        <v>9760.750575</v>
      </c>
      <c r="AW133" s="44">
        <v>-918.24942500000066</v>
      </c>
      <c r="AX133" s="44">
        <v>-61.216628333333375</v>
      </c>
      <c r="AY133" s="125"/>
    </row>
    <row r="134" spans="2:51" x14ac:dyDescent="0.25">
      <c r="B134" s="112" t="str">
        <f t="shared" si="165"/>
        <v>HC Thai Coconut 24oz</v>
      </c>
      <c r="D134" s="144">
        <f t="shared" si="166"/>
        <v>21595</v>
      </c>
      <c r="E134" s="145">
        <f t="shared" si="166"/>
        <v>1635.1834039999999</v>
      </c>
      <c r="F134" s="145">
        <f t="shared" si="166"/>
        <v>346.33327599999996</v>
      </c>
      <c r="G134" s="145">
        <f t="shared" si="166"/>
        <v>257.76665600000001</v>
      </c>
      <c r="H134" s="146">
        <f t="shared" si="167"/>
        <v>13.206469651767577</v>
      </c>
      <c r="I134" s="147">
        <f t="shared" si="168"/>
        <v>13.12</v>
      </c>
      <c r="J134" s="148">
        <f t="shared" si="169"/>
        <v>0.73461409541235612</v>
      </c>
      <c r="K134" s="148">
        <f t="shared" si="169"/>
        <v>0.83017676252901695</v>
      </c>
      <c r="L134" s="149">
        <f t="shared" si="175"/>
        <v>13.127586935837863</v>
      </c>
      <c r="M134" s="113">
        <f t="shared" si="170"/>
        <v>0.73022621912638586</v>
      </c>
      <c r="N134" s="113">
        <f t="shared" si="171"/>
        <v>-4.3878762859702602E-3</v>
      </c>
      <c r="O134" s="113">
        <f t="shared" si="176"/>
        <v>0.82521808698577304</v>
      </c>
      <c r="P134" s="113">
        <f t="shared" si="177"/>
        <v>-4.9586755432439178E-3</v>
      </c>
      <c r="Q134" s="150">
        <f t="shared" si="172"/>
        <v>13.12</v>
      </c>
      <c r="R134" s="113">
        <f t="shared" si="173"/>
        <v>0.73503890257756066</v>
      </c>
      <c r="S134" s="113">
        <f t="shared" si="174"/>
        <v>4.2480716520454376E-4</v>
      </c>
      <c r="T134" s="113">
        <f t="shared" si="178"/>
        <v>0.83065683093500831</v>
      </c>
      <c r="U134" s="113">
        <f t="shared" si="179"/>
        <v>4.8006840599135181E-4</v>
      </c>
      <c r="W134" s="114"/>
      <c r="X134" s="114"/>
      <c r="Y134" s="113"/>
      <c r="Z134" s="115">
        <f t="shared" si="180"/>
        <v>29573.02741859285</v>
      </c>
      <c r="AA134" s="115">
        <f t="shared" si="181"/>
        <v>29379.397368319991</v>
      </c>
      <c r="AB134" s="115">
        <f t="shared" si="182"/>
        <v>1645.0091022476026</v>
      </c>
      <c r="AC134" s="115">
        <f t="shared" si="183"/>
        <v>1645.9603658536587</v>
      </c>
      <c r="AD134" s="115">
        <f t="shared" si="184"/>
        <v>1635.1834039999999</v>
      </c>
      <c r="AE134" s="115">
        <f t="shared" si="185"/>
        <v>26168.839898891241</v>
      </c>
      <c r="AF134" s="115">
        <f t="shared" si="186"/>
        <v>25997.498841599994</v>
      </c>
      <c r="AG134" s="115">
        <f t="shared" si="187"/>
        <v>1645.0091022996457</v>
      </c>
      <c r="AH134" s="115">
        <f t="shared" si="188"/>
        <v>1645.9603658536587</v>
      </c>
      <c r="AI134" s="115">
        <f t="shared" si="189"/>
        <v>1635.1834039999999</v>
      </c>
      <c r="AK134" s="151"/>
      <c r="AL134" s="42" t="s">
        <v>401</v>
      </c>
      <c r="AM134" s="44">
        <v>21595</v>
      </c>
      <c r="AN134" s="44">
        <v>1635.1834039999999</v>
      </c>
      <c r="AO134" s="44">
        <v>346.33327599999996</v>
      </c>
      <c r="AP134" s="44">
        <v>257.76665600000001</v>
      </c>
      <c r="AQ134" s="44">
        <v>13.206469651767577</v>
      </c>
      <c r="AR134" s="181">
        <v>13.12</v>
      </c>
      <c r="AS134" s="181">
        <v>73.461409541235611</v>
      </c>
      <c r="AT134" s="44">
        <v>83.017676252901694</v>
      </c>
      <c r="AU134" s="44">
        <v>8.6469651767577038E-2</v>
      </c>
      <c r="AV134" s="44">
        <v>21465.884427680001</v>
      </c>
      <c r="AW134" s="44">
        <v>-129.11557231999979</v>
      </c>
      <c r="AX134" s="44">
        <v>-9.8256982235431725</v>
      </c>
      <c r="AY134" s="125"/>
    </row>
    <row r="135" spans="2:51" x14ac:dyDescent="0.25">
      <c r="B135" s="112" t="str">
        <f t="shared" si="165"/>
        <v>HC Tomato Bisque 15 oz</v>
      </c>
      <c r="D135" s="144">
        <f t="shared" si="166"/>
        <v>11955</v>
      </c>
      <c r="E135" s="145">
        <f t="shared" si="166"/>
        <v>756.18338199999994</v>
      </c>
      <c r="F135" s="145">
        <f t="shared" si="166"/>
        <v>208.59996300000003</v>
      </c>
      <c r="G135" s="145">
        <f t="shared" si="166"/>
        <v>396.466657</v>
      </c>
      <c r="H135" s="146">
        <f t="shared" si="167"/>
        <v>15.809657134200288</v>
      </c>
      <c r="I135" s="147">
        <f t="shared" si="168"/>
        <v>15</v>
      </c>
      <c r="J135" s="148">
        <f t="shared" si="169"/>
        <v>0.58549127554014146</v>
      </c>
      <c r="K135" s="148">
        <f t="shared" si="169"/>
        <v>0.82609220415180351</v>
      </c>
      <c r="L135" s="149">
        <f t="shared" si="175"/>
        <v>14.999999999999998</v>
      </c>
      <c r="M135" s="113">
        <f t="shared" si="170"/>
        <v>0.55550661589640893</v>
      </c>
      <c r="N135" s="113">
        <f t="shared" si="171"/>
        <v>-2.9984659643732536E-2</v>
      </c>
      <c r="O135" s="113">
        <f t="shared" si="176"/>
        <v>0.78378569232038298</v>
      </c>
      <c r="P135" s="113">
        <f t="shared" si="177"/>
        <v>-4.2306511831420535E-2</v>
      </c>
      <c r="Q135" s="150">
        <f t="shared" si="172"/>
        <v>15</v>
      </c>
      <c r="R135" s="113">
        <f t="shared" si="173"/>
        <v>0.58549127554014135</v>
      </c>
      <c r="S135" s="113">
        <f t="shared" si="174"/>
        <v>0</v>
      </c>
      <c r="T135" s="113">
        <f t="shared" si="178"/>
        <v>0.82609220415180373</v>
      </c>
      <c r="U135" s="113">
        <f t="shared" si="179"/>
        <v>0</v>
      </c>
      <c r="W135" s="114"/>
      <c r="X135" s="114"/>
      <c r="Y135" s="113"/>
      <c r="Z135" s="115">
        <f t="shared" si="180"/>
        <v>21520.895805549455</v>
      </c>
      <c r="AA135" s="115">
        <f t="shared" si="181"/>
        <v>20418.750029999999</v>
      </c>
      <c r="AB135" s="115">
        <f t="shared" si="182"/>
        <v>797.00000000000011</v>
      </c>
      <c r="AC135" s="115">
        <f t="shared" si="183"/>
        <v>797</v>
      </c>
      <c r="AD135" s="115">
        <f t="shared" si="184"/>
        <v>756.18338199999994</v>
      </c>
      <c r="AE135" s="115">
        <f t="shared" si="185"/>
        <v>15252.893893236867</v>
      </c>
      <c r="AF135" s="115">
        <f t="shared" si="186"/>
        <v>14471.750174999999</v>
      </c>
      <c r="AG135" s="115">
        <f t="shared" si="187"/>
        <v>796.99999999999989</v>
      </c>
      <c r="AH135" s="115">
        <f t="shared" si="188"/>
        <v>797</v>
      </c>
      <c r="AI135" s="115">
        <f t="shared" si="189"/>
        <v>756.18338199999982</v>
      </c>
      <c r="AK135" s="151"/>
      <c r="AL135" s="42" t="s">
        <v>402</v>
      </c>
      <c r="AM135" s="44">
        <v>11955</v>
      </c>
      <c r="AN135" s="44">
        <v>756.18338199999994</v>
      </c>
      <c r="AO135" s="44">
        <v>208.59996300000003</v>
      </c>
      <c r="AP135" s="44">
        <v>396.466657</v>
      </c>
      <c r="AQ135" s="44">
        <v>15.809657134200286</v>
      </c>
      <c r="AR135" s="181">
        <v>15</v>
      </c>
      <c r="AS135" s="181">
        <v>58.549127554014142</v>
      </c>
      <c r="AT135" s="44">
        <v>82.609220415180346</v>
      </c>
      <c r="AU135" s="44">
        <v>0.80965713420028573</v>
      </c>
      <c r="AV135" s="44">
        <v>11342.750730000002</v>
      </c>
      <c r="AW135" s="44">
        <v>-612.24926999999923</v>
      </c>
      <c r="AX135" s="44">
        <v>-40.816617999999941</v>
      </c>
      <c r="AY135" s="125"/>
    </row>
    <row r="136" spans="2:51" x14ac:dyDescent="0.25">
      <c r="B136" s="112" t="str">
        <f t="shared" si="165"/>
        <v>HC Tomato Bisque 24 oz</v>
      </c>
      <c r="D136" s="144">
        <f t="shared" si="166"/>
        <v>23041</v>
      </c>
      <c r="E136" s="145">
        <f t="shared" si="166"/>
        <v>1630.566746</v>
      </c>
      <c r="F136" s="145">
        <f t="shared" si="166"/>
        <v>268.79993100000002</v>
      </c>
      <c r="G136" s="145">
        <f t="shared" si="166"/>
        <v>173.71665800000002</v>
      </c>
      <c r="H136" s="146">
        <f t="shared" si="167"/>
        <v>14.130669631600595</v>
      </c>
      <c r="I136" s="147">
        <f t="shared" si="168"/>
        <v>13.12</v>
      </c>
      <c r="J136" s="148">
        <f t="shared" si="169"/>
        <v>0.84685027470783425</v>
      </c>
      <c r="K136" s="148">
        <f t="shared" si="169"/>
        <v>0.92430346021549414</v>
      </c>
      <c r="L136" s="149">
        <f t="shared" si="175"/>
        <v>13.124353840715742</v>
      </c>
      <c r="M136" s="113">
        <f t="shared" si="170"/>
        <v>0.78654182322101396</v>
      </c>
      <c r="N136" s="113">
        <f t="shared" si="171"/>
        <v>-6.0308451486820291E-2</v>
      </c>
      <c r="O136" s="113">
        <f t="shared" si="176"/>
        <v>0.85847917926802708</v>
      </c>
      <c r="P136" s="113">
        <f t="shared" si="177"/>
        <v>-6.5824280947467062E-2</v>
      </c>
      <c r="Q136" s="150">
        <f t="shared" si="172"/>
        <v>13.12</v>
      </c>
      <c r="R136" s="113">
        <f t="shared" si="173"/>
        <v>0.84713129995220626</v>
      </c>
      <c r="S136" s="113">
        <f t="shared" si="174"/>
        <v>2.8102524437201293E-4</v>
      </c>
      <c r="T136" s="113">
        <f t="shared" si="178"/>
        <v>0.92461018809787454</v>
      </c>
      <c r="U136" s="113">
        <f t="shared" si="179"/>
        <v>3.0672788238039761E-4</v>
      </c>
      <c r="W136" s="114"/>
      <c r="X136" s="114"/>
      <c r="Y136" s="113"/>
      <c r="Z136" s="115">
        <f t="shared" si="180"/>
        <v>29294.055725661779</v>
      </c>
      <c r="AA136" s="115">
        <f t="shared" si="181"/>
        <v>27198.853355199997</v>
      </c>
      <c r="AB136" s="115">
        <f t="shared" si="182"/>
        <v>1755.5911917369831</v>
      </c>
      <c r="AC136" s="115">
        <f t="shared" si="183"/>
        <v>1756.1737804878048</v>
      </c>
      <c r="AD136" s="115">
        <f t="shared" si="184"/>
        <v>1630.566746</v>
      </c>
      <c r="AE136" s="115">
        <f t="shared" si="185"/>
        <v>26839.323021958036</v>
      </c>
      <c r="AF136" s="115">
        <f t="shared" si="186"/>
        <v>24919.690802239998</v>
      </c>
      <c r="AG136" s="115">
        <f t="shared" si="187"/>
        <v>1755.5911917691049</v>
      </c>
      <c r="AH136" s="115">
        <f t="shared" si="188"/>
        <v>1756.1737804878048</v>
      </c>
      <c r="AI136" s="115">
        <f t="shared" si="189"/>
        <v>1630.566746</v>
      </c>
      <c r="AK136" s="151"/>
      <c r="AL136" s="42" t="s">
        <v>403</v>
      </c>
      <c r="AM136" s="44">
        <v>23041</v>
      </c>
      <c r="AN136" s="44">
        <v>1630.566746</v>
      </c>
      <c r="AO136" s="44">
        <v>268.79993100000002</v>
      </c>
      <c r="AP136" s="44">
        <v>173.71665800000002</v>
      </c>
      <c r="AQ136" s="44">
        <v>14.130669631600595</v>
      </c>
      <c r="AR136" s="181">
        <v>13.12</v>
      </c>
      <c r="AS136" s="181">
        <v>84.685027470783425</v>
      </c>
      <c r="AT136" s="44">
        <v>92.430346021549411</v>
      </c>
      <c r="AU136" s="44">
        <v>1.0106696316005945</v>
      </c>
      <c r="AV136" s="44">
        <v>21401.062374499998</v>
      </c>
      <c r="AW136" s="44">
        <v>-1639.9376255000006</v>
      </c>
      <c r="AX136" s="44">
        <v>-125.02444574112538</v>
      </c>
      <c r="AY136" s="125"/>
    </row>
    <row r="137" spans="2:51" x14ac:dyDescent="0.25">
      <c r="B137" s="112" t="str">
        <f t="shared" si="165"/>
        <v>HC Turkey Gravy</v>
      </c>
      <c r="D137" s="144">
        <f t="shared" si="166"/>
        <v>1609</v>
      </c>
      <c r="E137" s="145">
        <f t="shared" si="166"/>
        <v>117.433346</v>
      </c>
      <c r="F137" s="145">
        <f t="shared" si="166"/>
        <v>63.266656000000005</v>
      </c>
      <c r="G137" s="145">
        <f t="shared" si="166"/>
        <v>22.816664999999997</v>
      </c>
      <c r="H137" s="146">
        <f t="shared" si="167"/>
        <v>13.70138938219473</v>
      </c>
      <c r="I137" s="147">
        <f t="shared" si="168"/>
        <v>15</v>
      </c>
      <c r="J137" s="148">
        <f t="shared" si="169"/>
        <v>0.52706575951672141</v>
      </c>
      <c r="K137" s="148">
        <f t="shared" si="169"/>
        <v>0.59361740719110034</v>
      </c>
      <c r="L137" s="149">
        <f t="shared" si="175"/>
        <v>14.999999999999998</v>
      </c>
      <c r="M137" s="113">
        <f t="shared" si="170"/>
        <v>0.5770207803177122</v>
      </c>
      <c r="N137" s="113">
        <f t="shared" si="171"/>
        <v>4.995502080099079E-2</v>
      </c>
      <c r="O137" s="113">
        <f t="shared" si="176"/>
        <v>0.64988015882811112</v>
      </c>
      <c r="P137" s="113">
        <f t="shared" si="177"/>
        <v>5.6262751637010777E-2</v>
      </c>
      <c r="Q137" s="150">
        <f t="shared" si="172"/>
        <v>15</v>
      </c>
      <c r="R137" s="113">
        <f t="shared" si="173"/>
        <v>0.5270657595167213</v>
      </c>
      <c r="S137" s="113">
        <f t="shared" si="174"/>
        <v>0</v>
      </c>
      <c r="T137" s="113">
        <f t="shared" si="178"/>
        <v>0.59361740719110045</v>
      </c>
      <c r="U137" s="113">
        <f t="shared" si="179"/>
        <v>0</v>
      </c>
      <c r="W137" s="114"/>
      <c r="X137" s="114"/>
      <c r="Y137" s="113"/>
      <c r="Z137" s="115">
        <f t="shared" si="180"/>
        <v>2788.4611003334608</v>
      </c>
      <c r="AA137" s="115">
        <f t="shared" si="181"/>
        <v>3052.7500050000003</v>
      </c>
      <c r="AB137" s="115">
        <f t="shared" si="182"/>
        <v>107.26666666666668</v>
      </c>
      <c r="AC137" s="115">
        <f t="shared" si="183"/>
        <v>107.26666666666665</v>
      </c>
      <c r="AD137" s="115">
        <f t="shared" si="184"/>
        <v>117.433346</v>
      </c>
      <c r="AE137" s="115">
        <f t="shared" si="185"/>
        <v>2475.8410887653667</v>
      </c>
      <c r="AF137" s="115">
        <f t="shared" si="186"/>
        <v>2710.5000300000002</v>
      </c>
      <c r="AG137" s="115">
        <f t="shared" si="187"/>
        <v>107.26666666666665</v>
      </c>
      <c r="AH137" s="115">
        <f t="shared" si="188"/>
        <v>107.26666666666668</v>
      </c>
      <c r="AI137" s="115">
        <f t="shared" si="189"/>
        <v>117.433346</v>
      </c>
      <c r="AK137" s="151"/>
      <c r="AL137" s="42" t="s">
        <v>404</v>
      </c>
      <c r="AM137" s="44">
        <v>1609</v>
      </c>
      <c r="AN137" s="44">
        <v>117.433346</v>
      </c>
      <c r="AO137" s="44">
        <v>63.266656000000005</v>
      </c>
      <c r="AP137" s="44">
        <v>22.816664999999997</v>
      </c>
      <c r="AQ137" s="44">
        <v>13.70138938219473</v>
      </c>
      <c r="AR137" s="181">
        <v>15</v>
      </c>
      <c r="AS137" s="181">
        <v>52.706575951672136</v>
      </c>
      <c r="AT137" s="44">
        <v>59.361740719110038</v>
      </c>
      <c r="AU137" s="44">
        <v>-1.2986106178052705</v>
      </c>
      <c r="AV137" s="44">
        <v>1761.5001899999997</v>
      </c>
      <c r="AW137" s="44">
        <v>152.50018999999972</v>
      </c>
      <c r="AX137" s="44">
        <v>10.166679333333315</v>
      </c>
      <c r="AY137" s="125"/>
    </row>
    <row r="138" spans="2:51" x14ac:dyDescent="0.25">
      <c r="B138" s="112">
        <f t="shared" si="165"/>
        <v>0</v>
      </c>
      <c r="D138" s="144">
        <f t="shared" si="166"/>
        <v>0</v>
      </c>
      <c r="E138" s="145">
        <f t="shared" si="166"/>
        <v>0</v>
      </c>
      <c r="F138" s="145">
        <f t="shared" si="166"/>
        <v>0</v>
      </c>
      <c r="G138" s="145">
        <f t="shared" si="166"/>
        <v>0</v>
      </c>
      <c r="H138" s="146">
        <f t="shared" si="167"/>
        <v>0</v>
      </c>
      <c r="I138" s="147">
        <f t="shared" si="168"/>
        <v>0</v>
      </c>
      <c r="J138" s="148">
        <f t="shared" si="169"/>
        <v>0</v>
      </c>
      <c r="K138" s="148">
        <f t="shared" si="169"/>
        <v>0</v>
      </c>
      <c r="L138" s="149">
        <f t="shared" si="175"/>
        <v>0</v>
      </c>
      <c r="M138" s="113">
        <f t="shared" si="170"/>
        <v>0</v>
      </c>
      <c r="N138" s="113">
        <f t="shared" si="171"/>
        <v>0</v>
      </c>
      <c r="O138" s="113">
        <f t="shared" si="176"/>
        <v>0</v>
      </c>
      <c r="P138" s="113">
        <f t="shared" si="177"/>
        <v>0</v>
      </c>
      <c r="Q138" s="150">
        <f t="shared" si="172"/>
        <v>0</v>
      </c>
      <c r="R138" s="113">
        <f t="shared" si="173"/>
        <v>0</v>
      </c>
      <c r="S138" s="113">
        <f t="shared" si="174"/>
        <v>0</v>
      </c>
      <c r="T138" s="113">
        <f t="shared" si="178"/>
        <v>0</v>
      </c>
      <c r="U138" s="113">
        <f t="shared" si="179"/>
        <v>0</v>
      </c>
      <c r="W138" s="114"/>
      <c r="X138" s="114"/>
      <c r="Y138" s="113"/>
      <c r="Z138" s="115">
        <f t="shared" si="180"/>
        <v>0</v>
      </c>
      <c r="AA138" s="115">
        <f t="shared" si="181"/>
        <v>0</v>
      </c>
      <c r="AB138" s="115">
        <f t="shared" si="182"/>
        <v>0</v>
      </c>
      <c r="AC138" s="115">
        <f t="shared" si="183"/>
        <v>0</v>
      </c>
      <c r="AD138" s="115">
        <f t="shared" si="184"/>
        <v>0</v>
      </c>
      <c r="AE138" s="115">
        <f t="shared" si="185"/>
        <v>0</v>
      </c>
      <c r="AF138" s="115">
        <f t="shared" si="186"/>
        <v>0</v>
      </c>
      <c r="AG138" s="115">
        <f t="shared" si="187"/>
        <v>0</v>
      </c>
      <c r="AH138" s="115">
        <f t="shared" si="188"/>
        <v>0</v>
      </c>
      <c r="AI138" s="115">
        <f t="shared" si="189"/>
        <v>0</v>
      </c>
      <c r="AK138" s="151"/>
      <c r="AL138" s="42"/>
      <c r="AM138" s="44"/>
      <c r="AN138" s="44"/>
      <c r="AO138" s="44"/>
      <c r="AP138" s="44"/>
      <c r="AQ138" s="44"/>
      <c r="AR138" s="181"/>
      <c r="AS138" s="181"/>
      <c r="AT138" s="44"/>
      <c r="AU138" s="44"/>
      <c r="AV138" s="44"/>
      <c r="AW138" s="44"/>
      <c r="AX138" s="44"/>
      <c r="AY138" s="125"/>
    </row>
    <row r="139" spans="2:51" x14ac:dyDescent="0.25">
      <c r="B139" s="112">
        <f t="shared" si="165"/>
        <v>0</v>
      </c>
      <c r="D139" s="144">
        <f t="shared" si="166"/>
        <v>0</v>
      </c>
      <c r="E139" s="145">
        <f t="shared" si="166"/>
        <v>0</v>
      </c>
      <c r="F139" s="145">
        <f t="shared" si="166"/>
        <v>0</v>
      </c>
      <c r="G139" s="145">
        <f t="shared" si="166"/>
        <v>0</v>
      </c>
      <c r="H139" s="146">
        <f t="shared" si="167"/>
        <v>0</v>
      </c>
      <c r="I139" s="147">
        <f t="shared" si="168"/>
        <v>0</v>
      </c>
      <c r="J139" s="148">
        <f t="shared" si="169"/>
        <v>0</v>
      </c>
      <c r="K139" s="148">
        <f t="shared" si="169"/>
        <v>0</v>
      </c>
      <c r="L139" s="149">
        <f t="shared" si="175"/>
        <v>0</v>
      </c>
      <c r="M139" s="113">
        <f t="shared" si="170"/>
        <v>0</v>
      </c>
      <c r="N139" s="113">
        <f t="shared" si="171"/>
        <v>0</v>
      </c>
      <c r="O139" s="113">
        <f t="shared" si="176"/>
        <v>0</v>
      </c>
      <c r="P139" s="113">
        <f t="shared" si="177"/>
        <v>0</v>
      </c>
      <c r="Q139" s="150">
        <f t="shared" si="172"/>
        <v>0</v>
      </c>
      <c r="R139" s="113">
        <f t="shared" si="173"/>
        <v>0</v>
      </c>
      <c r="S139" s="113">
        <f t="shared" si="174"/>
        <v>0</v>
      </c>
      <c r="T139" s="113">
        <f t="shared" si="178"/>
        <v>0</v>
      </c>
      <c r="U139" s="113">
        <f t="shared" si="179"/>
        <v>0</v>
      </c>
      <c r="W139" s="114"/>
      <c r="X139" s="114"/>
      <c r="Y139" s="113"/>
      <c r="Z139" s="115">
        <f t="shared" si="180"/>
        <v>0</v>
      </c>
      <c r="AA139" s="115">
        <f t="shared" si="181"/>
        <v>0</v>
      </c>
      <c r="AB139" s="115">
        <f t="shared" si="182"/>
        <v>0</v>
      </c>
      <c r="AC139" s="115">
        <f t="shared" si="183"/>
        <v>0</v>
      </c>
      <c r="AD139" s="115">
        <f t="shared" si="184"/>
        <v>0</v>
      </c>
      <c r="AE139" s="115">
        <f t="shared" si="185"/>
        <v>0</v>
      </c>
      <c r="AF139" s="115">
        <f t="shared" si="186"/>
        <v>0</v>
      </c>
      <c r="AG139" s="115">
        <f t="shared" si="187"/>
        <v>0</v>
      </c>
      <c r="AH139" s="115">
        <f t="shared" si="188"/>
        <v>0</v>
      </c>
      <c r="AI139" s="115">
        <f t="shared" si="189"/>
        <v>0</v>
      </c>
      <c r="AK139" s="151"/>
      <c r="AL139" s="42"/>
      <c r="AM139" s="44"/>
      <c r="AN139" s="44"/>
      <c r="AO139" s="44"/>
      <c r="AP139" s="44"/>
      <c r="AQ139" s="44"/>
      <c r="AR139" s="181"/>
      <c r="AS139" s="181"/>
      <c r="AT139" s="44"/>
      <c r="AU139" s="44"/>
      <c r="AV139" s="44"/>
      <c r="AW139" s="44"/>
      <c r="AX139" s="44"/>
      <c r="AY139" s="125"/>
    </row>
    <row r="140" spans="2:51" x14ac:dyDescent="0.25">
      <c r="B140" s="112">
        <f t="shared" si="165"/>
        <v>0</v>
      </c>
      <c r="D140" s="144">
        <f t="shared" si="166"/>
        <v>0</v>
      </c>
      <c r="E140" s="145">
        <f t="shared" si="166"/>
        <v>0</v>
      </c>
      <c r="F140" s="145">
        <f t="shared" si="166"/>
        <v>0</v>
      </c>
      <c r="G140" s="145">
        <f t="shared" si="166"/>
        <v>0</v>
      </c>
      <c r="H140" s="146">
        <f t="shared" si="167"/>
        <v>0</v>
      </c>
      <c r="I140" s="147">
        <f t="shared" si="168"/>
        <v>0</v>
      </c>
      <c r="J140" s="148">
        <f t="shared" si="169"/>
        <v>0</v>
      </c>
      <c r="K140" s="148">
        <f t="shared" si="169"/>
        <v>0</v>
      </c>
      <c r="L140" s="149">
        <f t="shared" si="175"/>
        <v>0</v>
      </c>
      <c r="M140" s="113">
        <f t="shared" si="170"/>
        <v>0</v>
      </c>
      <c r="N140" s="113">
        <f t="shared" si="171"/>
        <v>0</v>
      </c>
      <c r="O140" s="113">
        <f t="shared" si="176"/>
        <v>0</v>
      </c>
      <c r="P140" s="113">
        <f t="shared" si="177"/>
        <v>0</v>
      </c>
      <c r="Q140" s="150">
        <f t="shared" si="172"/>
        <v>0</v>
      </c>
      <c r="R140" s="113">
        <f t="shared" si="173"/>
        <v>0</v>
      </c>
      <c r="S140" s="113">
        <f t="shared" si="174"/>
        <v>0</v>
      </c>
      <c r="T140" s="113">
        <f t="shared" si="178"/>
        <v>0</v>
      </c>
      <c r="U140" s="113">
        <f t="shared" si="179"/>
        <v>0</v>
      </c>
      <c r="W140" s="114"/>
      <c r="X140" s="114"/>
      <c r="Y140" s="113"/>
      <c r="Z140" s="115">
        <f t="shared" si="180"/>
        <v>0</v>
      </c>
      <c r="AA140" s="115">
        <f t="shared" si="181"/>
        <v>0</v>
      </c>
      <c r="AB140" s="115">
        <f t="shared" si="182"/>
        <v>0</v>
      </c>
      <c r="AC140" s="115">
        <f t="shared" si="183"/>
        <v>0</v>
      </c>
      <c r="AD140" s="115">
        <f t="shared" si="184"/>
        <v>0</v>
      </c>
      <c r="AE140" s="115">
        <f t="shared" si="185"/>
        <v>0</v>
      </c>
      <c r="AF140" s="115">
        <f t="shared" si="186"/>
        <v>0</v>
      </c>
      <c r="AG140" s="115">
        <f t="shared" si="187"/>
        <v>0</v>
      </c>
      <c r="AH140" s="115">
        <f t="shared" si="188"/>
        <v>0</v>
      </c>
      <c r="AI140" s="115">
        <f t="shared" si="189"/>
        <v>0</v>
      </c>
      <c r="AK140" s="151"/>
      <c r="AL140" s="42"/>
      <c r="AM140" s="44"/>
      <c r="AN140" s="44"/>
      <c r="AO140" s="44"/>
      <c r="AP140" s="44"/>
      <c r="AQ140" s="44"/>
      <c r="AR140" s="181"/>
      <c r="AS140" s="181"/>
      <c r="AT140" s="44"/>
      <c r="AU140" s="44"/>
      <c r="AV140" s="44"/>
      <c r="AW140" s="44"/>
      <c r="AX140" s="44"/>
      <c r="AY140" s="125"/>
    </row>
    <row r="141" spans="2:51" x14ac:dyDescent="0.25">
      <c r="B141" s="112">
        <f t="shared" si="165"/>
        <v>0</v>
      </c>
      <c r="D141" s="144">
        <f t="shared" si="166"/>
        <v>0</v>
      </c>
      <c r="E141" s="145">
        <f t="shared" si="166"/>
        <v>0</v>
      </c>
      <c r="F141" s="145">
        <f t="shared" si="166"/>
        <v>0</v>
      </c>
      <c r="G141" s="145">
        <f t="shared" si="166"/>
        <v>0</v>
      </c>
      <c r="H141" s="146">
        <f t="shared" si="167"/>
        <v>0</v>
      </c>
      <c r="I141" s="147">
        <f t="shared" si="168"/>
        <v>0</v>
      </c>
      <c r="J141" s="148">
        <f t="shared" si="169"/>
        <v>0</v>
      </c>
      <c r="K141" s="148">
        <f t="shared" si="169"/>
        <v>0</v>
      </c>
      <c r="L141" s="149">
        <f t="shared" si="175"/>
        <v>0</v>
      </c>
      <c r="M141" s="113">
        <f t="shared" si="170"/>
        <v>0</v>
      </c>
      <c r="N141" s="113">
        <f t="shared" si="171"/>
        <v>0</v>
      </c>
      <c r="O141" s="113">
        <f t="shared" si="176"/>
        <v>0</v>
      </c>
      <c r="P141" s="113">
        <f t="shared" si="177"/>
        <v>0</v>
      </c>
      <c r="Q141" s="150">
        <f t="shared" si="172"/>
        <v>0</v>
      </c>
      <c r="R141" s="113">
        <f t="shared" si="173"/>
        <v>0</v>
      </c>
      <c r="S141" s="113">
        <f t="shared" si="174"/>
        <v>0</v>
      </c>
      <c r="T141" s="113">
        <f t="shared" si="178"/>
        <v>0</v>
      </c>
      <c r="U141" s="113">
        <f t="shared" si="179"/>
        <v>0</v>
      </c>
      <c r="W141" s="114"/>
      <c r="X141" s="114"/>
      <c r="Y141" s="113"/>
      <c r="Z141" s="115">
        <f t="shared" si="180"/>
        <v>0</v>
      </c>
      <c r="AA141" s="115">
        <f t="shared" si="181"/>
        <v>0</v>
      </c>
      <c r="AB141" s="115">
        <f t="shared" si="182"/>
        <v>0</v>
      </c>
      <c r="AC141" s="115">
        <f t="shared" si="183"/>
        <v>0</v>
      </c>
      <c r="AD141" s="115">
        <f t="shared" si="184"/>
        <v>0</v>
      </c>
      <c r="AE141" s="115">
        <f t="shared" si="185"/>
        <v>0</v>
      </c>
      <c r="AF141" s="115">
        <f t="shared" si="186"/>
        <v>0</v>
      </c>
      <c r="AG141" s="115">
        <f t="shared" si="187"/>
        <v>0</v>
      </c>
      <c r="AH141" s="115">
        <f t="shared" si="188"/>
        <v>0</v>
      </c>
      <c r="AI141" s="115">
        <f t="shared" si="189"/>
        <v>0</v>
      </c>
      <c r="AK141" s="151"/>
      <c r="AL141" s="42"/>
      <c r="AM141" s="44"/>
      <c r="AN141" s="44"/>
      <c r="AO141" s="44"/>
      <c r="AP141" s="44"/>
      <c r="AQ141" s="44"/>
      <c r="AR141" s="181"/>
      <c r="AS141" s="181"/>
      <c r="AT141" s="44"/>
      <c r="AU141" s="44"/>
      <c r="AV141" s="44"/>
      <c r="AW141" s="44"/>
      <c r="AX141" s="44"/>
      <c r="AY141" s="125"/>
    </row>
    <row r="142" spans="2:51" x14ac:dyDescent="0.25">
      <c r="B142" s="112">
        <f t="shared" si="165"/>
        <v>0</v>
      </c>
      <c r="D142" s="144">
        <f t="shared" si="166"/>
        <v>0</v>
      </c>
      <c r="E142" s="145">
        <f t="shared" si="166"/>
        <v>0</v>
      </c>
      <c r="F142" s="145">
        <f t="shared" si="166"/>
        <v>0</v>
      </c>
      <c r="G142" s="145">
        <f t="shared" si="166"/>
        <v>0</v>
      </c>
      <c r="H142" s="146">
        <f t="shared" si="167"/>
        <v>0</v>
      </c>
      <c r="I142" s="147">
        <f t="shared" si="168"/>
        <v>0</v>
      </c>
      <c r="J142" s="148">
        <f t="shared" si="169"/>
        <v>0</v>
      </c>
      <c r="K142" s="148">
        <f t="shared" si="169"/>
        <v>0</v>
      </c>
      <c r="L142" s="149">
        <f t="shared" si="175"/>
        <v>0</v>
      </c>
      <c r="M142" s="113">
        <f t="shared" si="170"/>
        <v>0</v>
      </c>
      <c r="N142" s="113">
        <f t="shared" si="171"/>
        <v>0</v>
      </c>
      <c r="O142" s="113">
        <f t="shared" si="176"/>
        <v>0</v>
      </c>
      <c r="P142" s="113">
        <f t="shared" si="177"/>
        <v>0</v>
      </c>
      <c r="Q142" s="150">
        <f t="shared" si="172"/>
        <v>0</v>
      </c>
      <c r="R142" s="113">
        <f t="shared" si="173"/>
        <v>0</v>
      </c>
      <c r="S142" s="113">
        <f t="shared" si="174"/>
        <v>0</v>
      </c>
      <c r="T142" s="113">
        <f t="shared" si="178"/>
        <v>0</v>
      </c>
      <c r="U142" s="113">
        <f t="shared" si="179"/>
        <v>0</v>
      </c>
      <c r="W142" s="114"/>
      <c r="X142" s="114"/>
      <c r="Y142" s="113"/>
      <c r="Z142" s="115">
        <f t="shared" si="180"/>
        <v>0</v>
      </c>
      <c r="AA142" s="115">
        <f t="shared" si="181"/>
        <v>0</v>
      </c>
      <c r="AB142" s="115">
        <f t="shared" si="182"/>
        <v>0</v>
      </c>
      <c r="AC142" s="115">
        <f t="shared" si="183"/>
        <v>0</v>
      </c>
      <c r="AD142" s="115">
        <f t="shared" si="184"/>
        <v>0</v>
      </c>
      <c r="AE142" s="115">
        <f t="shared" si="185"/>
        <v>0</v>
      </c>
      <c r="AF142" s="115">
        <f t="shared" si="186"/>
        <v>0</v>
      </c>
      <c r="AG142" s="115">
        <f t="shared" si="187"/>
        <v>0</v>
      </c>
      <c r="AH142" s="115">
        <f t="shared" si="188"/>
        <v>0</v>
      </c>
      <c r="AI142" s="115">
        <f t="shared" si="189"/>
        <v>0</v>
      </c>
      <c r="AK142" s="151"/>
      <c r="AL142" s="42"/>
      <c r="AM142" s="44"/>
      <c r="AN142" s="44"/>
      <c r="AO142" s="44"/>
      <c r="AP142" s="44"/>
      <c r="AQ142" s="44"/>
      <c r="AR142" s="181"/>
      <c r="AS142" s="181"/>
      <c r="AT142" s="44"/>
      <c r="AU142" s="44"/>
      <c r="AV142" s="44"/>
      <c r="AW142" s="44"/>
      <c r="AX142" s="44"/>
      <c r="AY142" s="125"/>
    </row>
    <row r="143" spans="2:51" x14ac:dyDescent="0.25">
      <c r="B143" s="112">
        <f t="shared" si="165"/>
        <v>0</v>
      </c>
      <c r="D143" s="144">
        <f t="shared" si="166"/>
        <v>0</v>
      </c>
      <c r="E143" s="145">
        <f t="shared" si="166"/>
        <v>0</v>
      </c>
      <c r="F143" s="145">
        <f t="shared" si="166"/>
        <v>0</v>
      </c>
      <c r="G143" s="145">
        <f t="shared" si="166"/>
        <v>0</v>
      </c>
      <c r="H143" s="146">
        <f t="shared" si="167"/>
        <v>0</v>
      </c>
      <c r="I143" s="147">
        <f t="shared" si="168"/>
        <v>0</v>
      </c>
      <c r="J143" s="148">
        <f t="shared" si="169"/>
        <v>0</v>
      </c>
      <c r="K143" s="148">
        <f t="shared" si="169"/>
        <v>0</v>
      </c>
      <c r="L143" s="149">
        <f t="shared" si="175"/>
        <v>0</v>
      </c>
      <c r="M143" s="113">
        <f t="shared" si="170"/>
        <v>0</v>
      </c>
      <c r="N143" s="113">
        <f t="shared" si="171"/>
        <v>0</v>
      </c>
      <c r="O143" s="113">
        <f t="shared" si="176"/>
        <v>0</v>
      </c>
      <c r="P143" s="113">
        <f t="shared" si="177"/>
        <v>0</v>
      </c>
      <c r="Q143" s="150">
        <f t="shared" si="172"/>
        <v>0</v>
      </c>
      <c r="R143" s="113">
        <f t="shared" si="173"/>
        <v>0</v>
      </c>
      <c r="S143" s="113">
        <f t="shared" si="174"/>
        <v>0</v>
      </c>
      <c r="T143" s="113">
        <f t="shared" si="178"/>
        <v>0</v>
      </c>
      <c r="U143" s="113">
        <f t="shared" si="179"/>
        <v>0</v>
      </c>
      <c r="W143" s="114"/>
      <c r="X143" s="114"/>
      <c r="Y143" s="113"/>
      <c r="Z143" s="115">
        <f t="shared" si="180"/>
        <v>0</v>
      </c>
      <c r="AA143" s="115">
        <f t="shared" si="181"/>
        <v>0</v>
      </c>
      <c r="AB143" s="115">
        <f t="shared" si="182"/>
        <v>0</v>
      </c>
      <c r="AC143" s="115">
        <f t="shared" si="183"/>
        <v>0</v>
      </c>
      <c r="AD143" s="115">
        <f t="shared" si="184"/>
        <v>0</v>
      </c>
      <c r="AE143" s="115">
        <f t="shared" si="185"/>
        <v>0</v>
      </c>
      <c r="AF143" s="115">
        <f t="shared" si="186"/>
        <v>0</v>
      </c>
      <c r="AG143" s="115">
        <f t="shared" si="187"/>
        <v>0</v>
      </c>
      <c r="AH143" s="115">
        <f t="shared" si="188"/>
        <v>0</v>
      </c>
      <c r="AI143" s="115">
        <f t="shared" si="189"/>
        <v>0</v>
      </c>
      <c r="AK143" s="151"/>
      <c r="AL143" s="42"/>
      <c r="AM143" s="44"/>
      <c r="AN143" s="44"/>
      <c r="AO143" s="44"/>
      <c r="AP143" s="44"/>
      <c r="AQ143" s="44"/>
      <c r="AR143" s="181"/>
      <c r="AS143" s="181"/>
      <c r="AT143" s="44"/>
      <c r="AU143" s="44"/>
      <c r="AV143" s="44"/>
      <c r="AW143" s="44"/>
      <c r="AX143" s="44"/>
      <c r="AY143" s="125"/>
    </row>
    <row r="144" spans="2:51" x14ac:dyDescent="0.25">
      <c r="B144" s="153" t="str">
        <f>CONCATENATE(A106," Subtotal")</f>
        <v>Soup Modern Subtotal</v>
      </c>
      <c r="C144" s="154"/>
      <c r="D144" s="155">
        <f>SUM(D107:D143)</f>
        <v>345364.87</v>
      </c>
      <c r="E144" s="155">
        <f>SUM(E107:E143)</f>
        <v>26084.317907999994</v>
      </c>
      <c r="F144" s="155">
        <f>SUM(F107:F143)</f>
        <v>6184.9322940000002</v>
      </c>
      <c r="G144" s="155">
        <f>SUM(G107:G143)</f>
        <v>7601.9165030000004</v>
      </c>
      <c r="H144" s="156">
        <f t="shared" ref="H144" si="190">D144/E144</f>
        <v>13.240325900723571</v>
      </c>
      <c r="I144" s="157"/>
      <c r="J144" s="158">
        <f>AB144/(SUM($E144:$G144))</f>
        <v>0.66859019301348366</v>
      </c>
      <c r="K144" s="158">
        <f>AG144/(SUM($E144:$F144))</f>
        <v>0.82609514867626921</v>
      </c>
      <c r="L144" s="159">
        <f>D144/(J144*(E144+F144+G144))</f>
        <v>12.95565019814941</v>
      </c>
      <c r="M144" s="160">
        <f>AD144/(SUM($E144:$G144))</f>
        <v>0.65421506476079427</v>
      </c>
      <c r="N144" s="161">
        <f>M144-J144</f>
        <v>-1.4375128252689384E-2</v>
      </c>
      <c r="O144" s="160">
        <f>AI144/(SUM($E144:$F144))</f>
        <v>0.80833356042413818</v>
      </c>
      <c r="P144" s="161">
        <f>O144-K144</f>
        <v>-1.7761588252131033E-2</v>
      </c>
      <c r="Q144" s="159">
        <f>D144/(R144*(E144+F144+G144))</f>
        <v>12.952670937240248</v>
      </c>
      <c r="R144" s="162">
        <f>AC144/(SUM($E144:$G144))</f>
        <v>0.66874397632473626</v>
      </c>
      <c r="S144" s="161">
        <f>R144-J144</f>
        <v>1.537833112525977E-4</v>
      </c>
      <c r="T144" s="162">
        <f>AH144/(SUM($E144:$F144))</f>
        <v>0.82628515989985918</v>
      </c>
      <c r="U144" s="161">
        <f>T144-K144</f>
        <v>1.900112235899698E-4</v>
      </c>
      <c r="V144" s="153"/>
      <c r="W144" s="153"/>
      <c r="X144" s="153"/>
      <c r="Y144" s="113"/>
      <c r="Z144" s="163">
        <f t="shared" ref="Z144:AI144" si="191">SUM(Z107:Z143)</f>
        <v>528572.81095223152</v>
      </c>
      <c r="AA144" s="163">
        <f t="shared" si="191"/>
        <v>516558.44848635991</v>
      </c>
      <c r="AB144" s="163">
        <f t="shared" si="191"/>
        <v>26657.471042968729</v>
      </c>
      <c r="AC144" s="163">
        <f t="shared" si="191"/>
        <v>26663.602563008131</v>
      </c>
      <c r="AD144" s="163">
        <f t="shared" si="191"/>
        <v>26084.317907999997</v>
      </c>
      <c r="AE144" s="163">
        <f t="shared" si="191"/>
        <v>427919.0777643628</v>
      </c>
      <c r="AF144" s="163">
        <f t="shared" si="191"/>
        <v>418299.28269031993</v>
      </c>
      <c r="AG144" s="163">
        <f t="shared" si="191"/>
        <v>26657.471043292917</v>
      </c>
      <c r="AH144" s="163">
        <f t="shared" si="191"/>
        <v>26663.602563008131</v>
      </c>
      <c r="AI144" s="163">
        <f t="shared" si="191"/>
        <v>26084.317907999997</v>
      </c>
      <c r="AK144" s="164"/>
      <c r="AL144" s="182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25"/>
    </row>
    <row r="145" spans="1:51" x14ac:dyDescent="0.25">
      <c r="A145" s="136" t="str">
        <f>AL145</f>
        <v>Soup Rovema</v>
      </c>
      <c r="B145" s="112"/>
      <c r="C145" s="153"/>
      <c r="D145" s="155"/>
      <c r="E145" s="155"/>
      <c r="F145" s="155"/>
      <c r="G145" s="155"/>
      <c r="H145" s="153"/>
      <c r="I145" s="153"/>
      <c r="J145" s="158"/>
      <c r="K145" s="158"/>
      <c r="L145" s="159"/>
      <c r="M145" s="161"/>
      <c r="N145" s="161"/>
      <c r="O145" s="161"/>
      <c r="P145" s="161"/>
      <c r="Q145" s="159"/>
      <c r="R145" s="161"/>
      <c r="S145" s="161"/>
      <c r="T145" s="161"/>
      <c r="U145" s="161"/>
      <c r="V145" s="168"/>
      <c r="W145" s="168"/>
      <c r="X145" s="168"/>
      <c r="Y145" s="169"/>
      <c r="AK145" s="167"/>
      <c r="AL145" s="42" t="s">
        <v>494</v>
      </c>
      <c r="AM145" s="42"/>
      <c r="AN145" s="42"/>
      <c r="AO145" s="42"/>
      <c r="AP145" s="42"/>
      <c r="AQ145" s="42"/>
      <c r="AR145" s="184"/>
      <c r="AS145" s="184"/>
      <c r="AT145" s="42"/>
      <c r="AU145" s="42"/>
      <c r="AV145" s="42"/>
      <c r="AW145" s="42"/>
      <c r="AX145" s="42"/>
      <c r="AY145" s="125"/>
    </row>
    <row r="146" spans="1:51" x14ac:dyDescent="0.25">
      <c r="B146" s="112">
        <f t="shared" ref="B146:B148" si="192">AL146</f>
        <v>0</v>
      </c>
      <c r="D146" s="144">
        <f t="shared" ref="D146:G148" si="193">AM146</f>
        <v>0</v>
      </c>
      <c r="E146" s="145">
        <f t="shared" si="193"/>
        <v>0</v>
      </c>
      <c r="F146" s="145">
        <f>AO146</f>
        <v>0</v>
      </c>
      <c r="G146" s="145">
        <f>AP146</f>
        <v>0</v>
      </c>
      <c r="H146" s="146">
        <f t="shared" ref="H146:H148" si="194">IF(ISERROR(D146/E146),0,D146/E146)</f>
        <v>0</v>
      </c>
      <c r="I146" s="147">
        <f t="shared" ref="I146:I148" si="195">AR146</f>
        <v>0</v>
      </c>
      <c r="J146" s="148">
        <f t="shared" ref="J146:K148" si="196">AS146/100</f>
        <v>0</v>
      </c>
      <c r="K146" s="148">
        <f t="shared" si="196"/>
        <v>0</v>
      </c>
      <c r="L146" s="149">
        <f>IF(ISERROR(D146/(J146*(E146+F146+G146))),0,D146/(J146*(E146+F146+G146)))</f>
        <v>0</v>
      </c>
      <c r="M146" s="113">
        <f t="shared" ref="M146:M148" si="197">IF(ISERROR(D146/Z146),0,D146/Z146)</f>
        <v>0</v>
      </c>
      <c r="N146" s="113">
        <f t="shared" ref="N146:N148" si="198">M146-J146</f>
        <v>0</v>
      </c>
      <c r="O146" s="113">
        <f>IF(ISERROR(D146/AE146),0,D146/AE146)</f>
        <v>0</v>
      </c>
      <c r="P146" s="113">
        <f>O146-K146</f>
        <v>0</v>
      </c>
      <c r="Q146" s="150">
        <f t="shared" ref="Q146:Q148" si="199">I146</f>
        <v>0</v>
      </c>
      <c r="R146" s="113">
        <f t="shared" ref="R146:R148" si="200">IF(ISERROR(D146/AA146),0,D146/AA146)</f>
        <v>0</v>
      </c>
      <c r="S146" s="113">
        <f t="shared" ref="S146:S148" si="201">R146-J146</f>
        <v>0</v>
      </c>
      <c r="T146" s="113">
        <f>IF(ISERROR(D146/AF146),0,D146/AF146)</f>
        <v>0</v>
      </c>
      <c r="U146" s="113">
        <f>T146-K146</f>
        <v>0</v>
      </c>
      <c r="W146" s="114"/>
      <c r="X146" s="114"/>
      <c r="Y146" s="113"/>
      <c r="Z146" s="115">
        <f>(SUM($E146:$G146))*$H146</f>
        <v>0</v>
      </c>
      <c r="AA146" s="115">
        <f>(SUM($E146:$G146))*$Q146</f>
        <v>0</v>
      </c>
      <c r="AB146" s="115">
        <f>(SUM($E146:$G146))*$J146</f>
        <v>0</v>
      </c>
      <c r="AC146" s="115">
        <f>SUM(($E146:$G146))*$R146</f>
        <v>0</v>
      </c>
      <c r="AD146" s="115">
        <f>SUM(($E146:$G146))*$M146</f>
        <v>0</v>
      </c>
      <c r="AE146" s="115">
        <f>(SUM($E146:$F146))*$H146</f>
        <v>0</v>
      </c>
      <c r="AF146" s="115">
        <f>(SUM($E146:$F146))*$Q146</f>
        <v>0</v>
      </c>
      <c r="AG146" s="115">
        <f>(SUM($E146:$F146))*$K146</f>
        <v>0</v>
      </c>
      <c r="AH146" s="115">
        <f>SUM(($E146:$F146))*$T146</f>
        <v>0</v>
      </c>
      <c r="AI146" s="115">
        <f>SUM(($E146:$F146))*$O146</f>
        <v>0</v>
      </c>
      <c r="AK146" s="151"/>
      <c r="AL146" s="42"/>
      <c r="AM146" s="44"/>
      <c r="AN146" s="44"/>
      <c r="AO146" s="44"/>
      <c r="AP146" s="44"/>
      <c r="AQ146" s="44"/>
      <c r="AR146" s="181"/>
      <c r="AS146" s="181"/>
      <c r="AT146" s="44"/>
      <c r="AU146" s="44"/>
      <c r="AV146" s="44"/>
      <c r="AW146" s="44"/>
      <c r="AX146" s="44"/>
      <c r="AY146" s="125"/>
    </row>
    <row r="147" spans="1:51" x14ac:dyDescent="0.25">
      <c r="B147" s="112">
        <f t="shared" si="192"/>
        <v>0</v>
      </c>
      <c r="D147" s="144">
        <f t="shared" si="193"/>
        <v>0</v>
      </c>
      <c r="E147" s="145">
        <f t="shared" si="193"/>
        <v>0</v>
      </c>
      <c r="F147" s="145">
        <f t="shared" si="193"/>
        <v>0</v>
      </c>
      <c r="G147" s="145">
        <f t="shared" si="193"/>
        <v>0</v>
      </c>
      <c r="H147" s="146">
        <f t="shared" si="194"/>
        <v>0</v>
      </c>
      <c r="I147" s="147">
        <f t="shared" si="195"/>
        <v>0</v>
      </c>
      <c r="J147" s="148">
        <f t="shared" si="196"/>
        <v>0</v>
      </c>
      <c r="K147" s="148">
        <f t="shared" si="196"/>
        <v>0</v>
      </c>
      <c r="L147" s="149">
        <f t="shared" ref="L147:L148" si="202">IF(ISERROR(D147/(J147*(E147+F147+G147))),0,D147/(J147*(E147+F147+G147)))</f>
        <v>0</v>
      </c>
      <c r="M147" s="113">
        <f t="shared" si="197"/>
        <v>0</v>
      </c>
      <c r="N147" s="113">
        <f t="shared" si="198"/>
        <v>0</v>
      </c>
      <c r="O147" s="113">
        <f t="shared" ref="O147:O148" si="203">IF(ISERROR(D147/AE147),0,D147/AE147)</f>
        <v>0</v>
      </c>
      <c r="P147" s="113">
        <f t="shared" ref="P147:P148" si="204">O147-K147</f>
        <v>0</v>
      </c>
      <c r="Q147" s="150">
        <f t="shared" si="199"/>
        <v>0</v>
      </c>
      <c r="R147" s="113">
        <f t="shared" si="200"/>
        <v>0</v>
      </c>
      <c r="S147" s="113">
        <f t="shared" si="201"/>
        <v>0</v>
      </c>
      <c r="T147" s="113">
        <f t="shared" ref="T147:T148" si="205">IF(ISERROR(D147/AF147),0,D147/AF147)</f>
        <v>0</v>
      </c>
      <c r="U147" s="113">
        <f t="shared" ref="U147:U148" si="206">T147-K147</f>
        <v>0</v>
      </c>
      <c r="W147" s="114"/>
      <c r="X147" s="114"/>
      <c r="Y147" s="113"/>
      <c r="Z147" s="115">
        <f t="shared" ref="Z147:Z148" si="207">(SUM($E147:$G147))*$H147</f>
        <v>0</v>
      </c>
      <c r="AA147" s="115">
        <f t="shared" ref="AA147:AA148" si="208">(SUM($E147:$G147))*$Q147</f>
        <v>0</v>
      </c>
      <c r="AB147" s="115">
        <f t="shared" ref="AB147:AB148" si="209">(SUM($E147:$G147))*$J147</f>
        <v>0</v>
      </c>
      <c r="AC147" s="115">
        <f t="shared" ref="AC147:AC148" si="210">SUM(($E147:$G147))*$R147</f>
        <v>0</v>
      </c>
      <c r="AD147" s="115">
        <f t="shared" ref="AD147:AD148" si="211">SUM(($E147:$G147))*$M147</f>
        <v>0</v>
      </c>
      <c r="AE147" s="115">
        <f t="shared" ref="AE147:AE148" si="212">(SUM($E147:$F147))*$H147</f>
        <v>0</v>
      </c>
      <c r="AF147" s="115">
        <f t="shared" ref="AF147:AF148" si="213">(SUM($E147:$F147))*$Q147</f>
        <v>0</v>
      </c>
      <c r="AG147" s="115">
        <f t="shared" ref="AG147:AG148" si="214">(SUM($E147:$F147))*$K147</f>
        <v>0</v>
      </c>
      <c r="AH147" s="115">
        <f t="shared" ref="AH147:AH148" si="215">SUM(($E147:$F147))*$T147</f>
        <v>0</v>
      </c>
      <c r="AI147" s="115">
        <f t="shared" ref="AI147:AI148" si="216">SUM(($E147:$F147))*$O147</f>
        <v>0</v>
      </c>
      <c r="AK147" s="151"/>
      <c r="AL147" s="42"/>
      <c r="AM147" s="44"/>
      <c r="AN147" s="44"/>
      <c r="AO147" s="44"/>
      <c r="AP147" s="44"/>
      <c r="AQ147" s="44"/>
      <c r="AR147" s="181"/>
      <c r="AS147" s="181"/>
      <c r="AT147" s="44"/>
      <c r="AU147" s="44"/>
      <c r="AV147" s="44"/>
      <c r="AW147" s="44"/>
      <c r="AX147" s="44"/>
      <c r="AY147" s="125"/>
    </row>
    <row r="148" spans="1:51" x14ac:dyDescent="0.25">
      <c r="B148" s="112">
        <f t="shared" si="192"/>
        <v>0</v>
      </c>
      <c r="D148" s="144">
        <f t="shared" si="193"/>
        <v>0</v>
      </c>
      <c r="E148" s="145">
        <f t="shared" si="193"/>
        <v>0</v>
      </c>
      <c r="F148" s="145">
        <f t="shared" si="193"/>
        <v>0</v>
      </c>
      <c r="G148" s="145">
        <f t="shared" si="193"/>
        <v>0</v>
      </c>
      <c r="H148" s="146">
        <f t="shared" si="194"/>
        <v>0</v>
      </c>
      <c r="I148" s="147">
        <f t="shared" si="195"/>
        <v>0</v>
      </c>
      <c r="J148" s="148">
        <f t="shared" si="196"/>
        <v>0</v>
      </c>
      <c r="K148" s="148">
        <f t="shared" si="196"/>
        <v>0</v>
      </c>
      <c r="L148" s="149">
        <f t="shared" si="202"/>
        <v>0</v>
      </c>
      <c r="M148" s="113">
        <f t="shared" si="197"/>
        <v>0</v>
      </c>
      <c r="N148" s="113">
        <f t="shared" si="198"/>
        <v>0</v>
      </c>
      <c r="O148" s="113">
        <f t="shared" si="203"/>
        <v>0</v>
      </c>
      <c r="P148" s="113">
        <f t="shared" si="204"/>
        <v>0</v>
      </c>
      <c r="Q148" s="150">
        <f t="shared" si="199"/>
        <v>0</v>
      </c>
      <c r="R148" s="113">
        <f t="shared" si="200"/>
        <v>0</v>
      </c>
      <c r="S148" s="113">
        <f t="shared" si="201"/>
        <v>0</v>
      </c>
      <c r="T148" s="113">
        <f t="shared" si="205"/>
        <v>0</v>
      </c>
      <c r="U148" s="113">
        <f t="shared" si="206"/>
        <v>0</v>
      </c>
      <c r="W148" s="114"/>
      <c r="X148" s="114"/>
      <c r="Y148" s="113"/>
      <c r="Z148" s="115">
        <f t="shared" si="207"/>
        <v>0</v>
      </c>
      <c r="AA148" s="115">
        <f t="shared" si="208"/>
        <v>0</v>
      </c>
      <c r="AB148" s="115">
        <f t="shared" si="209"/>
        <v>0</v>
      </c>
      <c r="AC148" s="115">
        <f t="shared" si="210"/>
        <v>0</v>
      </c>
      <c r="AD148" s="115">
        <f t="shared" si="211"/>
        <v>0</v>
      </c>
      <c r="AE148" s="115">
        <f t="shared" si="212"/>
        <v>0</v>
      </c>
      <c r="AF148" s="115">
        <f t="shared" si="213"/>
        <v>0</v>
      </c>
      <c r="AG148" s="115">
        <f t="shared" si="214"/>
        <v>0</v>
      </c>
      <c r="AH148" s="115">
        <f t="shared" si="215"/>
        <v>0</v>
      </c>
      <c r="AI148" s="115">
        <f t="shared" si="216"/>
        <v>0</v>
      </c>
      <c r="AK148" s="151"/>
      <c r="AL148" s="42"/>
      <c r="AM148" s="44"/>
      <c r="AN148" s="44"/>
      <c r="AO148" s="44"/>
      <c r="AP148" s="44"/>
      <c r="AQ148" s="44"/>
      <c r="AR148" s="181"/>
      <c r="AS148" s="181"/>
      <c r="AT148" s="44"/>
      <c r="AU148" s="44"/>
      <c r="AV148" s="44"/>
      <c r="AW148" s="44"/>
      <c r="AX148" s="44"/>
      <c r="AY148" s="125"/>
    </row>
    <row r="149" spans="1:51" x14ac:dyDescent="0.25">
      <c r="B149" s="153" t="str">
        <f>CONCATENATE(A145," Subtotal")</f>
        <v>Soup Rovema Subtotal</v>
      </c>
      <c r="C149" s="154"/>
      <c r="D149" s="155">
        <f>SUM(D146:D148)</f>
        <v>0</v>
      </c>
      <c r="E149" s="155">
        <f>SUM(E146:E148)</f>
        <v>0</v>
      </c>
      <c r="F149" s="155">
        <f>SUM(F146:F148)</f>
        <v>0</v>
      </c>
      <c r="G149" s="155">
        <f>SUM(G146:G148)</f>
        <v>0</v>
      </c>
      <c r="H149" s="156" t="e">
        <f t="shared" ref="H149" si="217">D149/E149</f>
        <v>#DIV/0!</v>
      </c>
      <c r="I149" s="157"/>
      <c r="J149" s="158" t="e">
        <f>AB149/(SUM($E149:$G149))</f>
        <v>#DIV/0!</v>
      </c>
      <c r="K149" s="158" t="e">
        <f>AG149/(SUM($E149:$F149))</f>
        <v>#DIV/0!</v>
      </c>
      <c r="L149" s="159" t="e">
        <f>D149/(J149*(E149+F149+G149))</f>
        <v>#DIV/0!</v>
      </c>
      <c r="M149" s="160" t="e">
        <f>AD149/(SUM($E149:$G149))</f>
        <v>#DIV/0!</v>
      </c>
      <c r="N149" s="161" t="e">
        <f>M149-J149</f>
        <v>#DIV/0!</v>
      </c>
      <c r="O149" s="160" t="e">
        <f>AI149/(SUM($E149:$F149))</f>
        <v>#DIV/0!</v>
      </c>
      <c r="P149" s="161" t="e">
        <f>O149-K149</f>
        <v>#DIV/0!</v>
      </c>
      <c r="Q149" s="159" t="e">
        <f>D149/(R149*(E149+F149+G149))</f>
        <v>#DIV/0!</v>
      </c>
      <c r="R149" s="162" t="e">
        <f>AC149/(SUM($E149:$G149))</f>
        <v>#DIV/0!</v>
      </c>
      <c r="S149" s="161" t="e">
        <f>R149-J149</f>
        <v>#DIV/0!</v>
      </c>
      <c r="T149" s="162" t="e">
        <f>AH149/(SUM($E149:$F149))</f>
        <v>#DIV/0!</v>
      </c>
      <c r="U149" s="161" t="e">
        <f>T149-K149</f>
        <v>#DIV/0!</v>
      </c>
      <c r="V149" s="153"/>
      <c r="W149" s="153"/>
      <c r="X149" s="153"/>
      <c r="Y149" s="113"/>
      <c r="Z149" s="163">
        <f t="shared" ref="Z149:AI149" si="218">SUM(Z146:Z148)</f>
        <v>0</v>
      </c>
      <c r="AA149" s="163">
        <f t="shared" si="218"/>
        <v>0</v>
      </c>
      <c r="AB149" s="163">
        <f t="shared" si="218"/>
        <v>0</v>
      </c>
      <c r="AC149" s="163">
        <f t="shared" si="218"/>
        <v>0</v>
      </c>
      <c r="AD149" s="163">
        <f t="shared" si="218"/>
        <v>0</v>
      </c>
      <c r="AE149" s="163">
        <f t="shared" si="218"/>
        <v>0</v>
      </c>
      <c r="AF149" s="163">
        <f t="shared" si="218"/>
        <v>0</v>
      </c>
      <c r="AG149" s="163">
        <f t="shared" si="218"/>
        <v>0</v>
      </c>
      <c r="AH149" s="163">
        <f t="shared" si="218"/>
        <v>0</v>
      </c>
      <c r="AI149" s="163">
        <f t="shared" si="218"/>
        <v>0</v>
      </c>
      <c r="AK149" s="164"/>
      <c r="AL149" s="182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25"/>
    </row>
    <row r="150" spans="1:51" x14ac:dyDescent="0.25">
      <c r="B150" s="112"/>
      <c r="C150" s="153"/>
      <c r="D150" s="155"/>
      <c r="E150" s="155"/>
      <c r="F150" s="155"/>
      <c r="G150" s="155"/>
      <c r="H150" s="153"/>
      <c r="I150" s="153"/>
      <c r="J150" s="158"/>
      <c r="K150" s="158"/>
      <c r="L150" s="159"/>
      <c r="M150" s="161"/>
      <c r="N150" s="161"/>
      <c r="O150" s="161"/>
      <c r="P150" s="161"/>
      <c r="Q150" s="159"/>
      <c r="R150" s="161"/>
      <c r="S150" s="161"/>
      <c r="T150" s="161"/>
      <c r="U150" s="161"/>
      <c r="V150" s="168"/>
      <c r="W150" s="168"/>
      <c r="X150" s="168"/>
      <c r="Y150" s="169"/>
      <c r="AK150" s="151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</row>
    <row r="151" spans="1:51" x14ac:dyDescent="0.25">
      <c r="B151" s="153"/>
      <c r="C151" s="153"/>
      <c r="D151" s="155"/>
      <c r="E151" s="155"/>
      <c r="F151" s="155"/>
      <c r="G151" s="155"/>
      <c r="H151" s="153"/>
      <c r="I151" s="153"/>
      <c r="J151" s="158"/>
      <c r="K151" s="158"/>
      <c r="L151" s="170"/>
      <c r="M151" s="161"/>
      <c r="N151" s="161"/>
      <c r="O151" s="161"/>
      <c r="P151" s="161"/>
      <c r="Q151" s="159"/>
      <c r="R151" s="161"/>
      <c r="S151" s="161"/>
      <c r="T151" s="161"/>
      <c r="U151" s="161"/>
      <c r="V151" s="168"/>
      <c r="W151" s="168"/>
      <c r="X151" s="168"/>
      <c r="Y151" s="169"/>
      <c r="AK151" s="151"/>
      <c r="AY151" s="125"/>
    </row>
    <row r="152" spans="1:51" x14ac:dyDescent="0.25">
      <c r="B152" s="153"/>
      <c r="C152" s="153"/>
      <c r="D152" s="155"/>
      <c r="E152" s="155"/>
      <c r="F152" s="155"/>
      <c r="G152" s="155"/>
      <c r="H152" s="153"/>
      <c r="I152" s="153"/>
      <c r="J152" s="158"/>
      <c r="K152" s="158"/>
      <c r="L152" s="170"/>
      <c r="M152" s="161"/>
      <c r="N152" s="161"/>
      <c r="O152" s="161"/>
      <c r="P152" s="161"/>
      <c r="Q152" s="159"/>
      <c r="R152" s="161"/>
      <c r="S152" s="161"/>
      <c r="T152" s="161"/>
      <c r="U152" s="161"/>
      <c r="V152" s="168"/>
      <c r="W152" s="168"/>
      <c r="X152" s="168"/>
      <c r="Y152" s="169"/>
      <c r="AK152" s="151"/>
      <c r="AY152" s="125"/>
    </row>
    <row r="153" spans="1:51" x14ac:dyDescent="0.25">
      <c r="B153" s="153"/>
      <c r="C153" s="153"/>
      <c r="D153" s="155"/>
      <c r="E153" s="155"/>
      <c r="F153" s="155"/>
      <c r="G153" s="155"/>
      <c r="H153" s="153"/>
      <c r="I153" s="153"/>
      <c r="J153" s="158"/>
      <c r="K153" s="158"/>
      <c r="L153" s="170"/>
      <c r="M153" s="161"/>
      <c r="N153" s="161"/>
      <c r="O153" s="161"/>
      <c r="P153" s="161"/>
      <c r="Q153" s="159"/>
      <c r="R153" s="161"/>
      <c r="S153" s="161"/>
      <c r="T153" s="161"/>
      <c r="U153" s="161"/>
      <c r="V153" s="168"/>
      <c r="W153" s="168"/>
      <c r="X153" s="168"/>
      <c r="Y153" s="169"/>
      <c r="AK153" s="151"/>
      <c r="AY153" s="125"/>
    </row>
    <row r="154" spans="1:51" x14ac:dyDescent="0.25">
      <c r="B154" s="171" t="s">
        <v>548</v>
      </c>
      <c r="M154" s="122"/>
      <c r="N154" s="122"/>
      <c r="O154" s="122"/>
      <c r="P154" s="122"/>
      <c r="Q154" s="149"/>
      <c r="R154" s="122"/>
      <c r="S154" s="122"/>
      <c r="T154" s="122"/>
      <c r="U154" s="122"/>
      <c r="AK154" s="151"/>
      <c r="AY154" s="125"/>
    </row>
    <row r="155" spans="1:51" x14ac:dyDescent="0.25">
      <c r="B155" s="112" t="str">
        <f>B11</f>
        <v>Deli Modern Subtotal</v>
      </c>
      <c r="D155" s="172">
        <f>D11</f>
        <v>19200</v>
      </c>
      <c r="E155" s="115">
        <f>E11</f>
        <v>4263.0000690000006</v>
      </c>
      <c r="F155" s="115">
        <f>F11</f>
        <v>674.18328300000007</v>
      </c>
      <c r="G155" s="115">
        <f>G11</f>
        <v>616.46665600000006</v>
      </c>
      <c r="H155" s="149">
        <f>H11</f>
        <v>4.5038704408240529</v>
      </c>
      <c r="I155" s="173">
        <f>L155</f>
        <v>4.5000000008288943</v>
      </c>
      <c r="J155" s="174">
        <f t="shared" ref="J155:U155" si="219">J11</f>
        <v>0.76826351313724184</v>
      </c>
      <c r="K155" s="113">
        <f t="shared" si="219"/>
        <v>0.86419044245972465</v>
      </c>
      <c r="L155" s="175">
        <f t="shared" si="219"/>
        <v>4.5000000008288943</v>
      </c>
      <c r="M155" s="113">
        <f t="shared" si="219"/>
        <v>0.76760329924629256</v>
      </c>
      <c r="N155" s="113">
        <f t="shared" si="219"/>
        <v>-6.602138909492794E-4</v>
      </c>
      <c r="O155" s="113">
        <f t="shared" si="219"/>
        <v>0.86344779301605323</v>
      </c>
      <c r="P155" s="113">
        <f t="shared" si="219"/>
        <v>-7.4264944367141705E-4</v>
      </c>
      <c r="Q155" s="150">
        <f t="shared" si="219"/>
        <v>4.5000000000000009</v>
      </c>
      <c r="R155" s="113">
        <f t="shared" si="219"/>
        <v>0.76826351327875497</v>
      </c>
      <c r="S155" s="113">
        <f t="shared" si="219"/>
        <v>1.4151313454391357E-10</v>
      </c>
      <c r="T155" s="113">
        <f t="shared" si="219"/>
        <v>0.86419044270217038</v>
      </c>
      <c r="U155" s="113">
        <f t="shared" si="219"/>
        <v>2.424457301586358E-10</v>
      </c>
      <c r="V155" s="114"/>
      <c r="W155" s="114"/>
      <c r="X155" s="114"/>
      <c r="Z155" s="115">
        <f t="shared" ref="Z155:AI155" si="220">Z11</f>
        <v>25036.834763713527</v>
      </c>
      <c r="AA155" s="115">
        <f t="shared" si="220"/>
        <v>24991.425036000001</v>
      </c>
      <c r="AB155" s="115">
        <f t="shared" si="220"/>
        <v>4266.6666658807517</v>
      </c>
      <c r="AC155" s="115">
        <f t="shared" si="220"/>
        <v>4266.6666666666661</v>
      </c>
      <c r="AD155" s="115">
        <f t="shared" si="220"/>
        <v>4263.0000689999997</v>
      </c>
      <c r="AE155" s="115">
        <f t="shared" si="220"/>
        <v>22248.007750475066</v>
      </c>
      <c r="AF155" s="115">
        <f t="shared" si="220"/>
        <v>22217.325084000004</v>
      </c>
      <c r="AG155" s="115">
        <f t="shared" si="220"/>
        <v>4266.6666654696674</v>
      </c>
      <c r="AH155" s="115">
        <f t="shared" si="220"/>
        <v>4266.6666666666661</v>
      </c>
      <c r="AI155" s="115">
        <f t="shared" si="220"/>
        <v>4263.0000690000006</v>
      </c>
      <c r="AK155" s="151"/>
    </row>
    <row r="156" spans="1:51" x14ac:dyDescent="0.25">
      <c r="B156" s="112" t="str">
        <f>B48</f>
        <v>Deli Multivac 1 Subtotal</v>
      </c>
      <c r="D156" s="172">
        <f>D48</f>
        <v>46185</v>
      </c>
      <c r="E156" s="115">
        <f>E48</f>
        <v>9090.5500690000008</v>
      </c>
      <c r="F156" s="115">
        <f>F48</f>
        <v>840.03327899999999</v>
      </c>
      <c r="G156" s="115">
        <f>G48</f>
        <v>2883.1666260000002</v>
      </c>
      <c r="H156" s="149">
        <f>H48</f>
        <v>5.0805506431890262</v>
      </c>
      <c r="I156" s="173">
        <f t="shared" ref="I156:I161" si="221">L156</f>
        <v>5.6097202933661947</v>
      </c>
      <c r="J156" s="174">
        <f t="shared" ref="J156:U156" si="222">J48</f>
        <v>0.64251533117051673</v>
      </c>
      <c r="K156" s="113">
        <f t="shared" si="222"/>
        <v>0.82905812474137541</v>
      </c>
      <c r="L156" s="175">
        <f t="shared" si="222"/>
        <v>5.6097202933661947</v>
      </c>
      <c r="M156" s="113">
        <f t="shared" si="222"/>
        <v>0.70886613367909634</v>
      </c>
      <c r="N156" s="113">
        <f t="shared" si="222"/>
        <v>6.6350802508579609E-2</v>
      </c>
      <c r="O156" s="113">
        <f t="shared" si="222"/>
        <v>0.914672691794017</v>
      </c>
      <c r="P156" s="113">
        <f t="shared" si="222"/>
        <v>8.5614567052641588E-2</v>
      </c>
      <c r="Q156" s="150">
        <f t="shared" si="222"/>
        <v>5.5830135206582909</v>
      </c>
      <c r="R156" s="113">
        <f t="shared" si="222"/>
        <v>0.64558885245922948</v>
      </c>
      <c r="S156" s="113">
        <f t="shared" si="222"/>
        <v>3.0735212887127439E-3</v>
      </c>
      <c r="T156" s="113">
        <f t="shared" si="222"/>
        <v>0.83302398776806874</v>
      </c>
      <c r="U156" s="113">
        <f t="shared" si="222"/>
        <v>3.9658630266933281E-3</v>
      </c>
      <c r="V156" s="114"/>
      <c r="W156" s="114"/>
      <c r="X156" s="114"/>
      <c r="Z156" s="115">
        <f t="shared" ref="Z156:AI156" si="223">Z48</f>
        <v>58618.717199356295</v>
      </c>
      <c r="AA156" s="115">
        <f t="shared" si="223"/>
        <v>91275.716519000009</v>
      </c>
      <c r="AB156" s="115">
        <f t="shared" si="223"/>
        <v>8233.0308080808099</v>
      </c>
      <c r="AC156" s="115">
        <f t="shared" si="223"/>
        <v>8272.4141414141413</v>
      </c>
      <c r="AD156" s="115">
        <f t="shared" si="223"/>
        <v>9083.2334020000017</v>
      </c>
      <c r="AE156" s="115">
        <f t="shared" si="223"/>
        <v>50391.993968491421</v>
      </c>
      <c r="AF156" s="115">
        <f t="shared" si="223"/>
        <v>56133.150088999995</v>
      </c>
      <c r="AG156" s="115">
        <f t="shared" si="223"/>
        <v>8233.0308080808099</v>
      </c>
      <c r="AH156" s="115">
        <f t="shared" si="223"/>
        <v>8272.4141414141395</v>
      </c>
      <c r="AI156" s="115">
        <f t="shared" si="223"/>
        <v>9083.2334020000017</v>
      </c>
      <c r="AK156" s="151"/>
    </row>
    <row r="157" spans="1:51" x14ac:dyDescent="0.25">
      <c r="B157" s="112" t="str">
        <f>B84</f>
        <v>Deli Multivac 2 Subtotal</v>
      </c>
      <c r="D157" s="172">
        <f>D84</f>
        <v>88800</v>
      </c>
      <c r="E157" s="115">
        <f>E84</f>
        <v>12730.150202999997</v>
      </c>
      <c r="F157" s="115">
        <f>F84</f>
        <v>1293.7665340000003</v>
      </c>
      <c r="G157" s="115">
        <f>G84</f>
        <v>3848.3998510000006</v>
      </c>
      <c r="H157" s="149">
        <f>H84</f>
        <v>6.9755657697639197</v>
      </c>
      <c r="I157" s="173">
        <f t="shared" si="221"/>
        <v>8.7103264696734559</v>
      </c>
      <c r="J157" s="174">
        <f t="shared" ref="J157:U157" si="224">J84</f>
        <v>0.57042386101074449</v>
      </c>
      <c r="K157" s="113">
        <f t="shared" si="224"/>
        <v>0.72653888527813326</v>
      </c>
      <c r="L157" s="175">
        <f t="shared" si="224"/>
        <v>8.7103264696734559</v>
      </c>
      <c r="M157" s="113">
        <f t="shared" si="224"/>
        <v>0.71216939372851262</v>
      </c>
      <c r="N157" s="113">
        <f t="shared" si="224"/>
        <v>0.14174553271776813</v>
      </c>
      <c r="O157" s="113">
        <f t="shared" si="224"/>
        <v>0.90760071581277812</v>
      </c>
      <c r="P157" s="113">
        <f t="shared" si="224"/>
        <v>0.18106183053464486</v>
      </c>
      <c r="Q157" s="150">
        <f t="shared" si="224"/>
        <v>8.8167216539627056</v>
      </c>
      <c r="R157" s="113">
        <f t="shared" si="224"/>
        <v>0.56354031016302708</v>
      </c>
      <c r="S157" s="113">
        <f t="shared" si="224"/>
        <v>-6.8835508477174123E-3</v>
      </c>
      <c r="T157" s="113">
        <f t="shared" si="224"/>
        <v>0.71818529888732707</v>
      </c>
      <c r="U157" s="113">
        <f t="shared" si="224"/>
        <v>-8.3535863908061891E-3</v>
      </c>
      <c r="V157" s="114"/>
      <c r="W157" s="114"/>
      <c r="X157" s="114"/>
      <c r="Z157" s="115">
        <f t="shared" ref="Z157:AI157" si="225">Z84</f>
        <v>111738.3353234455</v>
      </c>
      <c r="AA157" s="115">
        <f t="shared" si="225"/>
        <v>166168.68254599997</v>
      </c>
      <c r="AB157" s="115">
        <f t="shared" si="225"/>
        <v>10194.795833333334</v>
      </c>
      <c r="AC157" s="115">
        <f t="shared" si="225"/>
        <v>10071.770833333332</v>
      </c>
      <c r="AD157" s="115">
        <f t="shared" si="225"/>
        <v>12728.116868999998</v>
      </c>
      <c r="AE157" s="115">
        <f t="shared" si="225"/>
        <v>97523.227465130418</v>
      </c>
      <c r="AF157" s="115">
        <f t="shared" si="225"/>
        <v>128129.034145</v>
      </c>
      <c r="AG157" s="115">
        <f t="shared" si="225"/>
        <v>10188.920833333334</v>
      </c>
      <c r="AH157" s="115">
        <f t="shared" si="225"/>
        <v>10071.770833333332</v>
      </c>
      <c r="AI157" s="115">
        <f t="shared" si="225"/>
        <v>12728.116868999998</v>
      </c>
      <c r="AK157" s="151"/>
    </row>
    <row r="158" spans="1:51" x14ac:dyDescent="0.25">
      <c r="B158" s="112" t="str">
        <f>B96</f>
        <v>Deli Oric 1 Subtotal</v>
      </c>
      <c r="D158" s="172">
        <f>D96</f>
        <v>83675.73000000001</v>
      </c>
      <c r="E158" s="115">
        <f>E96</f>
        <v>17893.083464000003</v>
      </c>
      <c r="F158" s="115">
        <f>F96</f>
        <v>1717.9498939999999</v>
      </c>
      <c r="G158" s="115">
        <f>G96</f>
        <v>1461.1999899999998</v>
      </c>
      <c r="H158" s="149">
        <f>H96</f>
        <v>4.6764287535097813</v>
      </c>
      <c r="I158" s="173">
        <f t="shared" si="221"/>
        <v>4.5327503598387837</v>
      </c>
      <c r="J158" s="174">
        <f t="shared" ref="J158:U158" si="226">J96</f>
        <v>0.8760464658875311</v>
      </c>
      <c r="K158" s="113">
        <f t="shared" si="226"/>
        <v>0.9413198792444204</v>
      </c>
      <c r="L158" s="175">
        <f t="shared" si="226"/>
        <v>4.5327503598387837</v>
      </c>
      <c r="M158" s="113">
        <f t="shared" si="226"/>
        <v>0.84913085236398356</v>
      </c>
      <c r="N158" s="113">
        <f t="shared" si="226"/>
        <v>-2.6915613523547544E-2</v>
      </c>
      <c r="O158" s="113">
        <f t="shared" si="226"/>
        <v>0.91239880823010322</v>
      </c>
      <c r="P158" s="113">
        <f t="shared" si="226"/>
        <v>-2.8921071014317179E-2</v>
      </c>
      <c r="Q158" s="150">
        <f t="shared" si="226"/>
        <v>4.5000000000000009</v>
      </c>
      <c r="R158" s="113">
        <f t="shared" si="226"/>
        <v>0.88242220744160027</v>
      </c>
      <c r="S158" s="113">
        <f t="shared" si="226"/>
        <v>6.3757415540691698E-3</v>
      </c>
      <c r="T158" s="113">
        <f t="shared" si="226"/>
        <v>0.94817067143895795</v>
      </c>
      <c r="U158" s="113">
        <f t="shared" si="226"/>
        <v>6.8507921945375472E-3</v>
      </c>
      <c r="V158" s="114"/>
      <c r="W158" s="114"/>
      <c r="X158" s="114"/>
      <c r="Z158" s="115">
        <f t="shared" ref="Z158:AI158" si="227">Z96</f>
        <v>98660.3544351241</v>
      </c>
      <c r="AA158" s="115">
        <f t="shared" si="227"/>
        <v>94825.050065999996</v>
      </c>
      <c r="AB158" s="115">
        <f t="shared" si="227"/>
        <v>18460.255552872783</v>
      </c>
      <c r="AC158" s="115">
        <f t="shared" si="227"/>
        <v>18594.606666666667</v>
      </c>
      <c r="AD158" s="115">
        <f t="shared" si="227"/>
        <v>17893.083464000003</v>
      </c>
      <c r="AE158" s="115">
        <f t="shared" si="227"/>
        <v>91765.531450831913</v>
      </c>
      <c r="AF158" s="115">
        <f t="shared" si="227"/>
        <v>88249.65011100001</v>
      </c>
      <c r="AG158" s="115">
        <f t="shared" si="227"/>
        <v>18460.255552410865</v>
      </c>
      <c r="AH158" s="115">
        <f t="shared" si="227"/>
        <v>18594.606666666667</v>
      </c>
      <c r="AI158" s="115">
        <f t="shared" si="227"/>
        <v>17893.083464000003</v>
      </c>
      <c r="AK158" s="151"/>
    </row>
    <row r="159" spans="1:51" x14ac:dyDescent="0.25">
      <c r="B159" s="112" t="str">
        <f>B105</f>
        <v>Deli Oric 2 Subtotal</v>
      </c>
      <c r="D159" s="172">
        <f>D105</f>
        <v>28054</v>
      </c>
      <c r="E159" s="172">
        <f>E105</f>
        <v>5878.7834239999993</v>
      </c>
      <c r="F159" s="172">
        <f>F105</f>
        <v>1381.2999199999999</v>
      </c>
      <c r="G159" s="172">
        <f>G105</f>
        <v>628.1166649999999</v>
      </c>
      <c r="H159" s="149">
        <f>H105</f>
        <v>4.77207578109957</v>
      </c>
      <c r="I159" s="173">
        <f t="shared" si="221"/>
        <v>4.5000000004066827</v>
      </c>
      <c r="J159" s="174">
        <f t="shared" ref="J159:U159" si="228">J105</f>
        <v>0.7903225342341611</v>
      </c>
      <c r="K159" s="172">
        <f t="shared" si="228"/>
        <v>0.8586984372136951</v>
      </c>
      <c r="L159" s="175">
        <f t="shared" si="228"/>
        <v>4.5000000004066827</v>
      </c>
      <c r="M159" s="172">
        <f t="shared" si="228"/>
        <v>0.74526297726891233</v>
      </c>
      <c r="N159" s="172">
        <f t="shared" si="228"/>
        <v>-4.505955696524877E-2</v>
      </c>
      <c r="O159" s="172">
        <f t="shared" si="228"/>
        <v>0.80974048718854486</v>
      </c>
      <c r="P159" s="172">
        <f t="shared" si="228"/>
        <v>-4.8957950025150243E-2</v>
      </c>
      <c r="Q159" s="172">
        <f t="shared" si="228"/>
        <v>4.5</v>
      </c>
      <c r="R159" s="172">
        <f t="shared" si="228"/>
        <v>0.79032253430558574</v>
      </c>
      <c r="S159" s="172">
        <f t="shared" si="228"/>
        <v>7.1424643977024971E-11</v>
      </c>
      <c r="T159" s="172">
        <f t="shared" si="228"/>
        <v>0.85869843730849371</v>
      </c>
      <c r="U159" s="172">
        <f t="shared" si="228"/>
        <v>9.4798613403668242E-11</v>
      </c>
      <c r="V159" s="172"/>
      <c r="W159" s="172"/>
      <c r="X159" s="172"/>
      <c r="Y159" s="172"/>
      <c r="Z159" s="172">
        <f t="shared" ref="Z159:AI159" si="229">Z105</f>
        <v>37643.0882194183</v>
      </c>
      <c r="AA159" s="172">
        <f t="shared" si="229"/>
        <v>35496.90004049999</v>
      </c>
      <c r="AB159" s="172">
        <f t="shared" si="229"/>
        <v>6234.2222216588107</v>
      </c>
      <c r="AC159" s="172">
        <f t="shared" si="229"/>
        <v>6234.2222222222226</v>
      </c>
      <c r="AD159" s="172">
        <f t="shared" si="229"/>
        <v>5878.7834240000002</v>
      </c>
      <c r="AE159" s="172">
        <f t="shared" si="229"/>
        <v>34645.667894666774</v>
      </c>
      <c r="AF159" s="172">
        <f t="shared" si="229"/>
        <v>32670.375047999994</v>
      </c>
      <c r="AG159" s="172">
        <f t="shared" si="229"/>
        <v>6234.2222215339762</v>
      </c>
      <c r="AH159" s="172">
        <f t="shared" si="229"/>
        <v>6234.2222222222226</v>
      </c>
      <c r="AI159" s="172">
        <f t="shared" si="229"/>
        <v>5878.7834239999993</v>
      </c>
      <c r="AK159" s="151"/>
    </row>
    <row r="160" spans="1:51" x14ac:dyDescent="0.25">
      <c r="B160" s="112" t="str">
        <f>B144</f>
        <v>Soup Modern Subtotal</v>
      </c>
      <c r="D160" s="172">
        <f>D144</f>
        <v>345364.87</v>
      </c>
      <c r="E160" s="172">
        <f>E144</f>
        <v>26084.317907999994</v>
      </c>
      <c r="F160" s="172">
        <f>F144</f>
        <v>6184.9322940000002</v>
      </c>
      <c r="G160" s="172">
        <f>G144</f>
        <v>7601.9165030000004</v>
      </c>
      <c r="H160" s="172">
        <f>H144</f>
        <v>13.240325900723571</v>
      </c>
      <c r="I160" s="173">
        <f t="shared" si="221"/>
        <v>12.95565019814941</v>
      </c>
      <c r="J160" s="174">
        <f t="shared" ref="J160:U160" si="230">J144</f>
        <v>0.66859019301348366</v>
      </c>
      <c r="K160" s="172">
        <f t="shared" si="230"/>
        <v>0.82609514867626921</v>
      </c>
      <c r="L160" s="175">
        <f t="shared" si="230"/>
        <v>12.95565019814941</v>
      </c>
      <c r="M160" s="172">
        <f t="shared" si="230"/>
        <v>0.65421506476079427</v>
      </c>
      <c r="N160" s="172">
        <f t="shared" si="230"/>
        <v>-1.4375128252689384E-2</v>
      </c>
      <c r="O160" s="172">
        <f t="shared" si="230"/>
        <v>0.80833356042413818</v>
      </c>
      <c r="P160" s="172">
        <f t="shared" si="230"/>
        <v>-1.7761588252131033E-2</v>
      </c>
      <c r="Q160" s="172">
        <f t="shared" si="230"/>
        <v>12.952670937240248</v>
      </c>
      <c r="R160" s="172">
        <f t="shared" si="230"/>
        <v>0.66874397632473626</v>
      </c>
      <c r="S160" s="172">
        <f t="shared" si="230"/>
        <v>1.537833112525977E-4</v>
      </c>
      <c r="T160" s="172">
        <f t="shared" si="230"/>
        <v>0.82628515989985918</v>
      </c>
      <c r="U160" s="172">
        <f t="shared" si="230"/>
        <v>1.900112235899698E-4</v>
      </c>
      <c r="V160" s="172"/>
      <c r="W160" s="172"/>
      <c r="X160" s="172"/>
      <c r="Y160" s="172"/>
      <c r="Z160" s="172">
        <f t="shared" ref="Z160:AI160" si="231">Z144</f>
        <v>528572.81095223152</v>
      </c>
      <c r="AA160" s="172">
        <f t="shared" si="231"/>
        <v>516558.44848635991</v>
      </c>
      <c r="AB160" s="172">
        <f t="shared" si="231"/>
        <v>26657.471042968729</v>
      </c>
      <c r="AC160" s="172">
        <f t="shared" si="231"/>
        <v>26663.602563008131</v>
      </c>
      <c r="AD160" s="172">
        <f t="shared" si="231"/>
        <v>26084.317907999997</v>
      </c>
      <c r="AE160" s="172">
        <f t="shared" si="231"/>
        <v>427919.0777643628</v>
      </c>
      <c r="AF160" s="172">
        <f t="shared" si="231"/>
        <v>418299.28269031993</v>
      </c>
      <c r="AG160" s="172">
        <f t="shared" si="231"/>
        <v>26657.471043292917</v>
      </c>
      <c r="AH160" s="172">
        <f t="shared" si="231"/>
        <v>26663.602563008131</v>
      </c>
      <c r="AI160" s="172">
        <f t="shared" si="231"/>
        <v>26084.317907999997</v>
      </c>
      <c r="AK160" s="151"/>
    </row>
    <row r="161" spans="1:37" x14ac:dyDescent="0.25">
      <c r="B161" s="112" t="str">
        <f>B149</f>
        <v>Soup Rovema Subtotal</v>
      </c>
      <c r="D161" s="172">
        <f>D149</f>
        <v>0</v>
      </c>
      <c r="E161" s="172">
        <f t="shared" ref="E161:H161" si="232">E149</f>
        <v>0</v>
      </c>
      <c r="F161" s="172">
        <f t="shared" si="232"/>
        <v>0</v>
      </c>
      <c r="G161" s="172">
        <f t="shared" si="232"/>
        <v>0</v>
      </c>
      <c r="H161" s="172" t="e">
        <f t="shared" si="232"/>
        <v>#DIV/0!</v>
      </c>
      <c r="I161" s="173" t="e">
        <f t="shared" si="221"/>
        <v>#DIV/0!</v>
      </c>
      <c r="J161" s="174" t="e">
        <f t="shared" ref="J161:AI161" si="233">J149</f>
        <v>#DIV/0!</v>
      </c>
      <c r="K161" s="172" t="e">
        <f t="shared" si="233"/>
        <v>#DIV/0!</v>
      </c>
      <c r="L161" s="175" t="e">
        <f t="shared" si="233"/>
        <v>#DIV/0!</v>
      </c>
      <c r="M161" s="172" t="e">
        <f t="shared" si="233"/>
        <v>#DIV/0!</v>
      </c>
      <c r="N161" s="172" t="e">
        <f t="shared" si="233"/>
        <v>#DIV/0!</v>
      </c>
      <c r="O161" s="172" t="e">
        <f t="shared" si="233"/>
        <v>#DIV/0!</v>
      </c>
      <c r="P161" s="172" t="e">
        <f t="shared" si="233"/>
        <v>#DIV/0!</v>
      </c>
      <c r="Q161" s="172" t="e">
        <f t="shared" si="233"/>
        <v>#DIV/0!</v>
      </c>
      <c r="R161" s="172" t="e">
        <f t="shared" si="233"/>
        <v>#DIV/0!</v>
      </c>
      <c r="S161" s="172" t="e">
        <f t="shared" si="233"/>
        <v>#DIV/0!</v>
      </c>
      <c r="T161" s="172" t="e">
        <f t="shared" si="233"/>
        <v>#DIV/0!</v>
      </c>
      <c r="U161" s="172" t="e">
        <f t="shared" si="233"/>
        <v>#DIV/0!</v>
      </c>
      <c r="V161" s="172"/>
      <c r="W161" s="172"/>
      <c r="X161" s="172"/>
      <c r="Y161" s="172"/>
      <c r="Z161" s="172">
        <f t="shared" si="233"/>
        <v>0</v>
      </c>
      <c r="AA161" s="172">
        <f t="shared" si="233"/>
        <v>0</v>
      </c>
      <c r="AB161" s="172">
        <f t="shared" si="233"/>
        <v>0</v>
      </c>
      <c r="AC161" s="172">
        <f t="shared" si="233"/>
        <v>0</v>
      </c>
      <c r="AD161" s="172">
        <f t="shared" si="233"/>
        <v>0</v>
      </c>
      <c r="AE161" s="172">
        <f t="shared" si="233"/>
        <v>0</v>
      </c>
      <c r="AF161" s="172">
        <f t="shared" si="233"/>
        <v>0</v>
      </c>
      <c r="AG161" s="172">
        <f t="shared" si="233"/>
        <v>0</v>
      </c>
      <c r="AH161" s="172">
        <f t="shared" si="233"/>
        <v>0</v>
      </c>
      <c r="AI161" s="172">
        <f t="shared" si="233"/>
        <v>0</v>
      </c>
      <c r="AK161" s="151"/>
    </row>
    <row r="162" spans="1:37" x14ac:dyDescent="0.25">
      <c r="B162" s="171" t="s">
        <v>549</v>
      </c>
      <c r="C162" s="153"/>
      <c r="D162" s="155">
        <f>SUM(D155:D161)</f>
        <v>611279.6</v>
      </c>
      <c r="E162" s="155">
        <f t="shared" ref="E162:G162" si="234">SUM(E155:E161)</f>
        <v>75939.88513699999</v>
      </c>
      <c r="F162" s="155">
        <f t="shared" si="234"/>
        <v>12092.165204000001</v>
      </c>
      <c r="G162" s="155">
        <f t="shared" si="234"/>
        <v>17039.266291</v>
      </c>
      <c r="H162" s="155"/>
      <c r="I162" s="159"/>
      <c r="J162" s="161">
        <f>AB162/(SUM(E162:G162))</f>
        <v>0.70472555687233096</v>
      </c>
      <c r="K162" s="161">
        <f>AG162/(SUM(E162:F162))</f>
        <v>0.84106375845295933</v>
      </c>
      <c r="L162" s="159">
        <f>D162/(J162*(E162+F162+G162))</f>
        <v>8.2553541055999862</v>
      </c>
      <c r="M162" s="161">
        <f>AD162/SUM(E162:G162)</f>
        <v>0.72265712061016429</v>
      </c>
      <c r="N162" s="161">
        <f>M162-J162</f>
        <v>1.7931563737833334E-2</v>
      </c>
      <c r="O162" s="161">
        <f>AI162/SUM(E162:F162)</f>
        <v>0.86253284845549205</v>
      </c>
      <c r="P162" s="161">
        <f>O162-K162</f>
        <v>2.146909000253272E-2</v>
      </c>
      <c r="Q162" s="159">
        <f>D162/(R162*(E162+F162+G162))</f>
        <v>8.249021831195714</v>
      </c>
      <c r="R162" s="161">
        <f>AC162/(SUM(E162:G162))</f>
        <v>0.70526653199606548</v>
      </c>
      <c r="S162" s="161">
        <f>R162-J162</f>
        <v>5.4097512373452172E-4</v>
      </c>
      <c r="T162" s="161">
        <f>AH162/(SUM(E162:F162))</f>
        <v>0.84177618045093217</v>
      </c>
      <c r="U162" s="161">
        <f>T162-K162</f>
        <v>7.1242199797283412E-4</v>
      </c>
      <c r="V162" s="153"/>
      <c r="W162" s="153"/>
      <c r="X162" s="153"/>
      <c r="Z162" s="166">
        <f>SUM(Z155:Z161)</f>
        <v>860270.14089328924</v>
      </c>
      <c r="AA162" s="166">
        <f t="shared" ref="AA162:AI162" si="235">SUM(AA155:AA161)</f>
        <v>929316.22269385983</v>
      </c>
      <c r="AB162" s="166">
        <f t="shared" si="235"/>
        <v>74046.442124795212</v>
      </c>
      <c r="AC162" s="166">
        <f t="shared" si="235"/>
        <v>74103.283093311155</v>
      </c>
      <c r="AD162" s="166">
        <f t="shared" si="235"/>
        <v>75930.535135999991</v>
      </c>
      <c r="AE162" s="166">
        <f t="shared" si="235"/>
        <v>724493.5062939584</v>
      </c>
      <c r="AF162" s="166">
        <f t="shared" si="235"/>
        <v>745698.81716731994</v>
      </c>
      <c r="AG162" s="166">
        <f t="shared" si="235"/>
        <v>74040.567124121575</v>
      </c>
      <c r="AH162" s="166">
        <f t="shared" si="235"/>
        <v>74103.283093311155</v>
      </c>
      <c r="AI162" s="166">
        <f t="shared" si="235"/>
        <v>75930.535135999991</v>
      </c>
      <c r="AK162" s="151"/>
    </row>
    <row r="163" spans="1:37" x14ac:dyDescent="0.25">
      <c r="M163" s="122"/>
      <c r="N163" s="122"/>
      <c r="O163" s="122"/>
      <c r="P163" s="122"/>
    </row>
    <row r="164" spans="1:37" x14ac:dyDescent="0.25">
      <c r="M164" s="122"/>
      <c r="N164" s="122"/>
      <c r="O164" s="122"/>
      <c r="P164" s="122"/>
    </row>
    <row r="165" spans="1:37" x14ac:dyDescent="0.25">
      <c r="A165" s="171" t="s">
        <v>550</v>
      </c>
      <c r="M165" s="122"/>
      <c r="N165" s="122"/>
      <c r="O165" s="122"/>
      <c r="P165" s="122"/>
    </row>
    <row r="166" spans="1:37" x14ac:dyDescent="0.25">
      <c r="A166" s="112" t="s">
        <v>439</v>
      </c>
      <c r="D166" s="172">
        <f>SUMIF($A$5:$A$150,$A166,$D$5:$D$150)</f>
        <v>265914.73</v>
      </c>
      <c r="E166" s="115">
        <f>SUMIF($A$5:$A$150,$A166,$E$5:$E$150)</f>
        <v>49855.567229</v>
      </c>
      <c r="F166" s="115">
        <f>SUMIF($A$5:$A$150,$A166,$F$5:$F$150)</f>
        <v>5907.2329099999988</v>
      </c>
      <c r="G166" s="115">
        <f>SUMIF($A$5:$A$150,$A166,$G$5:$G$150)</f>
        <v>9437.3497879999977</v>
      </c>
      <c r="H166" s="146">
        <f t="shared" ref="H166:H169" si="236">IF(ISERROR(D166/E166),0,D166/E166)</f>
        <v>5.3337018266903327</v>
      </c>
      <c r="J166" s="176">
        <f>AB166/(SUM($E166:$G166))</f>
        <v>0.72682303851884678</v>
      </c>
      <c r="K166" s="53">
        <f>AG166/(SUM($E166:$F166))</f>
        <v>0.8497259097950024</v>
      </c>
      <c r="L166" s="177">
        <f>D166/(J166*(E166+F166+G166))</f>
        <v>5.6113210295459934</v>
      </c>
      <c r="M166" s="178">
        <f>AD166/(SUM($E166:$G166))</f>
        <v>0.76451077618393959</v>
      </c>
      <c r="N166" s="113">
        <f>M166-J166</f>
        <v>3.7687737665092813E-2</v>
      </c>
      <c r="O166" s="178">
        <f>AI166/(SUM($E166:$F166))</f>
        <v>0.89389731332982336</v>
      </c>
      <c r="P166" s="113">
        <f>O166-K166</f>
        <v>4.4171403534820963E-2</v>
      </c>
      <c r="Q166" s="149">
        <f>D166/(R166*(E166+F166+G166))</f>
        <v>5.6053229496379453</v>
      </c>
      <c r="R166" s="179">
        <f>AC166/(SUM($E166:$G166))</f>
        <v>0.72760078900766156</v>
      </c>
      <c r="S166" s="113">
        <f>R166-J166</f>
        <v>7.7775048881478792E-4</v>
      </c>
      <c r="T166" s="179">
        <f>AH166/(SUM($E166:$F166))</f>
        <v>0.85074064451659692</v>
      </c>
      <c r="U166" s="113">
        <f>T166-K166</f>
        <v>1.0147347215945235E-3</v>
      </c>
      <c r="Z166" s="115">
        <f>SUMIF($A$5:$A$150,$A166,Z$5:Z$150)</f>
        <v>331697.32994105772</v>
      </c>
      <c r="AA166" s="115">
        <f>SUMIF($A$5:$A$150,$A166,AA$5:AA$150)</f>
        <v>412757.77420749998</v>
      </c>
      <c r="AB166" s="115">
        <f>SUMIF($A$5:$A$150,$A166,AB$5:AB$150)</f>
        <v>47388.971081826501</v>
      </c>
      <c r="AC166" s="115">
        <f>SUMIF($A$5:$A$150,$A166,AC$5:AC$150)</f>
        <v>47439.680530303027</v>
      </c>
      <c r="AD166" s="115">
        <f>SUMIF($A$5:$A$150,$A166,AD$5:AD$150)</f>
        <v>49846.217228000001</v>
      </c>
      <c r="AE166" s="115">
        <f>SUMIF($A$5:$A$150,$A166,AE$5:AE$150)</f>
        <v>296574.42852959549</v>
      </c>
      <c r="AF166" s="115">
        <f>SUMIF($A$5:$A$150,$A166,AF$5:AF$150)</f>
        <v>327399.53447700007</v>
      </c>
      <c r="AG166" s="115">
        <f>SUMIF($A$5:$A$150,$A166,AG$5:AG$150)</f>
        <v>47383.096080828662</v>
      </c>
      <c r="AH166" s="115">
        <f>SUMIF($A$5:$A$150,$A166,AH$5:AH$150)</f>
        <v>47439.680530303041</v>
      </c>
      <c r="AI166" s="115">
        <f>SUMIF($A$5:$A$150,$A166,AI$5:AI$150)</f>
        <v>49846.217228000001</v>
      </c>
    </row>
    <row r="167" spans="1:37" x14ac:dyDescent="0.25">
      <c r="A167" s="153" t="s">
        <v>551</v>
      </c>
      <c r="D167" s="172">
        <f>SUMIF($A$5:$A$150,$A167,$D$5:$D$150)</f>
        <v>0</v>
      </c>
      <c r="E167" s="115">
        <f>SUMIF($A$5:$A$150,$A167,$E$5:$E$150)</f>
        <v>0</v>
      </c>
      <c r="F167" s="115">
        <f>SUMIF($A$5:$A$150,$A167,$F$5:$F$150)</f>
        <v>0</v>
      </c>
      <c r="G167" s="115">
        <f>SUMIF($A$5:$A$150,$A167,$G$5:$G$150)</f>
        <v>0</v>
      </c>
      <c r="H167" s="146">
        <f t="shared" si="236"/>
        <v>0</v>
      </c>
      <c r="J167" s="176" t="e">
        <f t="shared" ref="J167:J169" si="237">AB167/(SUM($E167:$G167))</f>
        <v>#DIV/0!</v>
      </c>
      <c r="K167" s="53" t="e">
        <f t="shared" ref="K167:K169" si="238">AG167/(SUM($E167:$F167))</f>
        <v>#DIV/0!</v>
      </c>
      <c r="L167" s="177" t="e">
        <f>D167/(J167*(E167+F167+G167))</f>
        <v>#DIV/0!</v>
      </c>
      <c r="M167" s="178" t="e">
        <f>AD167/(SUM($E167:$G167))</f>
        <v>#DIV/0!</v>
      </c>
      <c r="N167" s="113" t="e">
        <f>M167-J167</f>
        <v>#DIV/0!</v>
      </c>
      <c r="O167" s="178" t="e">
        <f>AI167/(SUM($E167:$F167))</f>
        <v>#DIV/0!</v>
      </c>
      <c r="P167" s="113" t="e">
        <f>O167-K167</f>
        <v>#DIV/0!</v>
      </c>
      <c r="Q167" s="149" t="e">
        <f t="shared" ref="Q167:Q169" si="239">D167/(R167*(E167+F167+G167))</f>
        <v>#DIV/0!</v>
      </c>
      <c r="R167" s="179" t="e">
        <f>AC167/(SUM($E167:$G167))</f>
        <v>#DIV/0!</v>
      </c>
      <c r="S167" s="113" t="e">
        <f>R167-J167</f>
        <v>#DIV/0!</v>
      </c>
      <c r="T167" s="179" t="e">
        <f>AH167/(SUM($E167:$F167))</f>
        <v>#DIV/0!</v>
      </c>
      <c r="U167" s="113" t="e">
        <f>T167-K167</f>
        <v>#DIV/0!</v>
      </c>
      <c r="Z167" s="115">
        <f>SUMIF($A$5:$A$150,$A167,Z$5:Z$150)</f>
        <v>0</v>
      </c>
      <c r="AA167" s="115">
        <f>SUMIF($A$5:$A$150,$A167,AA$5:AA$150)</f>
        <v>0</v>
      </c>
      <c r="AB167" s="115">
        <f>SUMIF($A$5:$A$150,$A167,AB$5:AB$150)</f>
        <v>0</v>
      </c>
      <c r="AC167" s="115">
        <f>SUMIF($A$5:$A$150,$A167,AC$5:AC$150)</f>
        <v>0</v>
      </c>
      <c r="AD167" s="115">
        <f>SUMIF($A$5:$A$150,$A167,AD$5:AD$150)</f>
        <v>0</v>
      </c>
      <c r="AE167" s="115">
        <f>SUMIF($A$5:$A$150,$A167,AE$5:AE$150)</f>
        <v>0</v>
      </c>
      <c r="AF167" s="115">
        <f>SUMIF($A$5:$A$150,$A167,AF$5:AF$150)</f>
        <v>0</v>
      </c>
      <c r="AG167" s="115">
        <f>SUMIF($A$5:$A$150,$A167,AG$5:AG$150)</f>
        <v>0</v>
      </c>
      <c r="AH167" s="115">
        <f>SUMIF($A$5:$A$150,$A167,AH$5:AH$150)</f>
        <v>0</v>
      </c>
      <c r="AI167" s="115">
        <f>SUMIF($A$5:$A$150,$A167,AI$5:AI$150)</f>
        <v>0</v>
      </c>
    </row>
    <row r="168" spans="1:37" hidden="1" x14ac:dyDescent="0.25">
      <c r="A168" s="153" t="s">
        <v>552</v>
      </c>
      <c r="D168" s="172">
        <f>SUMIF($A$5:$A$150,$A168,$D$5:$D$150)</f>
        <v>0</v>
      </c>
      <c r="E168" s="115">
        <f>SUMIF($A$5:$A$150,$A168,$E$5:$E$150)</f>
        <v>0</v>
      </c>
      <c r="F168" s="115">
        <f>SUMIF($A$5:$A$150,$A168,$F$5:$F$150)</f>
        <v>0</v>
      </c>
      <c r="G168" s="115">
        <f>SUMIF($A$5:$A$150,$A168,$G$5:$G$150)</f>
        <v>0</v>
      </c>
      <c r="H168" s="146">
        <f t="shared" si="236"/>
        <v>0</v>
      </c>
      <c r="J168" s="53" t="e">
        <f t="shared" si="237"/>
        <v>#DIV/0!</v>
      </c>
      <c r="K168" s="53" t="e">
        <f t="shared" si="238"/>
        <v>#DIV/0!</v>
      </c>
      <c r="L168" s="180" t="e">
        <f>D168/(J168*(E168+F168+G168))</f>
        <v>#DIV/0!</v>
      </c>
      <c r="M168" s="178" t="e">
        <f>AD168/(SUM($E168:$G168))</f>
        <v>#DIV/0!</v>
      </c>
      <c r="N168" s="113" t="e">
        <f>M168-J168</f>
        <v>#DIV/0!</v>
      </c>
      <c r="O168" s="178" t="e">
        <f>AI168/(SUM($E168:$F168))</f>
        <v>#DIV/0!</v>
      </c>
      <c r="P168" s="113" t="e">
        <f>O168-K168</f>
        <v>#DIV/0!</v>
      </c>
      <c r="Q168" s="146" t="e">
        <f t="shared" si="239"/>
        <v>#DIV/0!</v>
      </c>
      <c r="R168" s="179" t="e">
        <f>AC168/(SUM($E168:$G168))</f>
        <v>#DIV/0!</v>
      </c>
      <c r="S168" s="113" t="e">
        <f>R168-J168</f>
        <v>#DIV/0!</v>
      </c>
      <c r="T168" s="179" t="e">
        <f>AH168/(SUM($E168:$F168))</f>
        <v>#DIV/0!</v>
      </c>
      <c r="U168" s="113" t="e">
        <f>T168-K168</f>
        <v>#DIV/0!</v>
      </c>
      <c r="Z168" s="115">
        <f>SUMIF($A$5:$A$150,$A168,Z$5:Z$150)</f>
        <v>0</v>
      </c>
      <c r="AA168" s="115">
        <f>SUMIF($A$5:$A$150,$A168,AA$5:AA$150)</f>
        <v>0</v>
      </c>
      <c r="AB168" s="115">
        <f>SUMIF($A$5:$A$150,$A168,AB$5:AB$150)</f>
        <v>0</v>
      </c>
      <c r="AC168" s="115">
        <f>SUMIF($A$5:$A$150,$A168,AC$5:AC$150)</f>
        <v>0</v>
      </c>
      <c r="AD168" s="115">
        <f>SUMIF($A$5:$A$150,$A168,AD$5:AD$150)</f>
        <v>0</v>
      </c>
      <c r="AE168" s="115">
        <f>SUMIF($A$5:$A$150,$A168,AE$5:AE$150)</f>
        <v>0</v>
      </c>
      <c r="AF168" s="115">
        <f>SUMIF($A$5:$A$150,$A168,AF$5:AF$150)</f>
        <v>0</v>
      </c>
      <c r="AG168" s="115">
        <f>SUMIF($A$5:$A$150,$A168,AG$5:AG$150)</f>
        <v>0</v>
      </c>
      <c r="AH168" s="115">
        <f>SUMIF($A$5:$A$150,$A168,AH$5:AH$150)</f>
        <v>0</v>
      </c>
      <c r="AI168" s="115">
        <f>SUMIF($A$5:$A$150,$A168,AI$5:AI$150)</f>
        <v>0</v>
      </c>
    </row>
    <row r="169" spans="1:37" hidden="1" x14ac:dyDescent="0.25">
      <c r="A169" s="153" t="s">
        <v>553</v>
      </c>
      <c r="D169" s="172">
        <f>SUMIF($A$5:$A$150,$A169,$D$5:$D$150)</f>
        <v>0</v>
      </c>
      <c r="E169" s="115">
        <f>SUMIF($A$5:$A$150,$A169,$E$5:$E$150)</f>
        <v>0</v>
      </c>
      <c r="F169" s="115">
        <f>SUMIF($A$5:$A$150,$A169,$F$5:$F$150)</f>
        <v>0</v>
      </c>
      <c r="G169" s="115">
        <f>SUMIF($A$5:$A$150,$A169,$G$5:$G$150)</f>
        <v>0</v>
      </c>
      <c r="H169" s="146">
        <f t="shared" si="236"/>
        <v>0</v>
      </c>
      <c r="J169" s="53" t="e">
        <f t="shared" si="237"/>
        <v>#DIV/0!</v>
      </c>
      <c r="K169" s="53" t="e">
        <f t="shared" si="238"/>
        <v>#DIV/0!</v>
      </c>
      <c r="L169" s="180" t="e">
        <f>D169/(J169*(E169+F169+G169))</f>
        <v>#DIV/0!</v>
      </c>
      <c r="M169" s="178" t="e">
        <f>AD169/(SUM($E169:$G169))</f>
        <v>#DIV/0!</v>
      </c>
      <c r="N169" s="113" t="e">
        <f>M169-J169</f>
        <v>#DIV/0!</v>
      </c>
      <c r="O169" s="178" t="e">
        <f>AI169/(SUM($E169:$F169))</f>
        <v>#DIV/0!</v>
      </c>
      <c r="P169" s="113" t="e">
        <f>O169-K169</f>
        <v>#DIV/0!</v>
      </c>
      <c r="Q169" s="146" t="e">
        <f t="shared" si="239"/>
        <v>#DIV/0!</v>
      </c>
      <c r="R169" s="179" t="e">
        <f>AC169/(SUM($E169:$G169))</f>
        <v>#DIV/0!</v>
      </c>
      <c r="S169" s="113" t="e">
        <f>R169-J169</f>
        <v>#DIV/0!</v>
      </c>
      <c r="T169" s="179" t="e">
        <f>AH169/(SUM($E169:$F169))</f>
        <v>#DIV/0!</v>
      </c>
      <c r="U169" s="113" t="e">
        <f>T169-K169</f>
        <v>#DIV/0!</v>
      </c>
      <c r="Z169" s="115">
        <f>SUMIF($A$5:$A$150,$A169,Z$5:Z$150)</f>
        <v>0</v>
      </c>
      <c r="AA169" s="115">
        <f>SUMIF($A$5:$A$150,$A169,AA$5:AA$150)</f>
        <v>0</v>
      </c>
      <c r="AB169" s="115">
        <f>SUMIF($A$5:$A$150,$A169,AB$5:AB$150)</f>
        <v>0</v>
      </c>
      <c r="AC169" s="115">
        <f>SUMIF($A$5:$A$150,$A169,AC$5:AC$150)</f>
        <v>0</v>
      </c>
      <c r="AD169" s="115">
        <f>SUMIF($A$5:$A$150,$A169,AD$5:AD$150)</f>
        <v>0</v>
      </c>
      <c r="AE169" s="115">
        <f>SUMIF($A$5:$A$150,$A169,AE$5:AE$150)</f>
        <v>0</v>
      </c>
      <c r="AF169" s="115">
        <f>SUMIF($A$5:$A$150,$A169,AF$5:AF$150)</f>
        <v>0</v>
      </c>
      <c r="AG169" s="115">
        <f>SUMIF($A$5:$A$150,$A169,AG$5:AG$150)</f>
        <v>0</v>
      </c>
      <c r="AH169" s="115">
        <f>SUMIF($A$5:$A$150,$A169,AH$5:AH$150)</f>
        <v>0</v>
      </c>
      <c r="AI169" s="115">
        <f>SUMIF($A$5:$A$150,$A169,AI$5:AI$150)</f>
        <v>0</v>
      </c>
    </row>
    <row r="170" spans="1:37" x14ac:dyDescent="0.25">
      <c r="C170" s="112" t="s">
        <v>554</v>
      </c>
      <c r="D170" s="172">
        <f>D166+D167-(D155+D156+D158+D157+D159)</f>
        <v>0</v>
      </c>
      <c r="E170" s="172">
        <f t="shared" ref="E170:G170" si="240">E166+E167-(E155+E156+E158+E157+E159)</f>
        <v>0</v>
      </c>
      <c r="F170" s="172">
        <f t="shared" si="240"/>
        <v>0</v>
      </c>
      <c r="G170" s="172">
        <f t="shared" si="240"/>
        <v>0</v>
      </c>
      <c r="H170" s="172"/>
      <c r="M170" s="122"/>
      <c r="N170" s="122"/>
      <c r="O170" s="122"/>
      <c r="P170" s="122"/>
    </row>
    <row r="171" spans="1:37" x14ac:dyDescent="0.25">
      <c r="M171" s="122"/>
      <c r="N171" s="122"/>
      <c r="O171" s="122"/>
      <c r="P171" s="122"/>
    </row>
    <row r="172" spans="1:37" x14ac:dyDescent="0.25">
      <c r="M172" s="122"/>
      <c r="N172" s="122"/>
      <c r="O172" s="122"/>
      <c r="P172" s="122"/>
    </row>
    <row r="173" spans="1:37" x14ac:dyDescent="0.25">
      <c r="M173" s="122"/>
      <c r="N173" s="122"/>
      <c r="O173" s="122"/>
      <c r="P173" s="122"/>
    </row>
    <row r="174" spans="1:37" x14ac:dyDescent="0.25">
      <c r="M174" s="122"/>
      <c r="N174" s="122"/>
      <c r="O174" s="122"/>
      <c r="P174" s="122"/>
    </row>
    <row r="175" spans="1:37" x14ac:dyDescent="0.25">
      <c r="M175" s="122"/>
      <c r="N175" s="122"/>
      <c r="O175" s="122"/>
      <c r="P175" s="122"/>
    </row>
    <row r="176" spans="1:37" x14ac:dyDescent="0.25">
      <c r="M176" s="122"/>
      <c r="N176" s="122"/>
      <c r="O176" s="122"/>
      <c r="P176" s="122"/>
    </row>
    <row r="177" spans="13:16" x14ac:dyDescent="0.25">
      <c r="M177" s="122"/>
      <c r="N177" s="122"/>
      <c r="O177" s="122"/>
      <c r="P177" s="122"/>
    </row>
    <row r="178" spans="13:16" x14ac:dyDescent="0.25">
      <c r="M178" s="122"/>
      <c r="N178" s="122"/>
      <c r="O178" s="122"/>
      <c r="P178" s="122"/>
    </row>
    <row r="179" spans="13:16" x14ac:dyDescent="0.25">
      <c r="M179" s="122"/>
      <c r="N179" s="122"/>
      <c r="O179" s="122"/>
      <c r="P179" s="122"/>
    </row>
    <row r="180" spans="13:16" x14ac:dyDescent="0.25">
      <c r="M180" s="122"/>
      <c r="N180" s="122"/>
      <c r="O180" s="122"/>
      <c r="P180" s="122"/>
    </row>
    <row r="181" spans="13:16" x14ac:dyDescent="0.25">
      <c r="M181" s="122"/>
      <c r="N181" s="122"/>
      <c r="O181" s="122"/>
      <c r="P181" s="122"/>
    </row>
    <row r="182" spans="13:16" x14ac:dyDescent="0.25">
      <c r="M182" s="122"/>
      <c r="N182" s="122"/>
      <c r="O182" s="122"/>
      <c r="P182" s="122"/>
    </row>
    <row r="183" spans="13:16" x14ac:dyDescent="0.25">
      <c r="M183" s="122"/>
      <c r="N183" s="122"/>
      <c r="O183" s="122"/>
      <c r="P183" s="122"/>
    </row>
    <row r="184" spans="13:16" x14ac:dyDescent="0.25">
      <c r="M184" s="122"/>
      <c r="N184" s="122"/>
      <c r="O184" s="122"/>
      <c r="P184" s="122"/>
    </row>
    <row r="185" spans="13:16" x14ac:dyDescent="0.25">
      <c r="M185" s="122"/>
      <c r="N185" s="122"/>
      <c r="O185" s="122"/>
      <c r="P185" s="122"/>
    </row>
    <row r="186" spans="13:16" x14ac:dyDescent="0.25">
      <c r="M186" s="122"/>
      <c r="N186" s="122"/>
      <c r="O186" s="122"/>
      <c r="P186" s="122"/>
    </row>
    <row r="187" spans="13:16" x14ac:dyDescent="0.25">
      <c r="M187" s="122"/>
      <c r="N187" s="122"/>
      <c r="O187" s="122"/>
      <c r="P187" s="122"/>
    </row>
    <row r="188" spans="13:16" x14ac:dyDescent="0.25">
      <c r="M188" s="122"/>
      <c r="N188" s="122"/>
      <c r="O188" s="122"/>
      <c r="P188" s="122"/>
    </row>
    <row r="189" spans="13:16" x14ac:dyDescent="0.25">
      <c r="M189" s="122"/>
      <c r="N189" s="122"/>
      <c r="O189" s="122"/>
      <c r="P189" s="122"/>
    </row>
    <row r="190" spans="13:16" x14ac:dyDescent="0.25">
      <c r="M190" s="122"/>
      <c r="N190" s="122"/>
      <c r="O190" s="122"/>
      <c r="P190" s="122"/>
    </row>
    <row r="191" spans="13:16" x14ac:dyDescent="0.25">
      <c r="M191" s="122"/>
      <c r="N191" s="122"/>
      <c r="O191" s="122"/>
      <c r="P191" s="122"/>
    </row>
    <row r="192" spans="13:16" x14ac:dyDescent="0.25">
      <c r="M192" s="122"/>
      <c r="N192" s="122"/>
      <c r="O192" s="122"/>
      <c r="P192" s="122"/>
    </row>
    <row r="193" spans="13:16" x14ac:dyDescent="0.25">
      <c r="M193" s="122"/>
      <c r="N193" s="122"/>
      <c r="O193" s="122"/>
      <c r="P193" s="122"/>
    </row>
    <row r="194" spans="13:16" x14ac:dyDescent="0.25">
      <c r="M194" s="122"/>
      <c r="N194" s="122"/>
      <c r="O194" s="122"/>
      <c r="P194" s="122"/>
    </row>
    <row r="195" spans="13:16" x14ac:dyDescent="0.25">
      <c r="M195" s="122"/>
      <c r="N195" s="122"/>
      <c r="O195" s="122"/>
      <c r="P195" s="122"/>
    </row>
    <row r="196" spans="13:16" x14ac:dyDescent="0.25">
      <c r="M196" s="122"/>
      <c r="N196" s="122"/>
      <c r="O196" s="122"/>
      <c r="P196" s="122"/>
    </row>
    <row r="197" spans="13:16" x14ac:dyDescent="0.25">
      <c r="M197" s="122"/>
      <c r="N197" s="122"/>
      <c r="O197" s="122"/>
      <c r="P197" s="122"/>
    </row>
    <row r="198" spans="13:16" x14ac:dyDescent="0.25">
      <c r="M198" s="122"/>
      <c r="N198" s="122"/>
      <c r="O198" s="122"/>
      <c r="P198" s="122"/>
    </row>
    <row r="199" spans="13:16" x14ac:dyDescent="0.25">
      <c r="M199" s="122"/>
      <c r="N199" s="122"/>
      <c r="O199" s="122"/>
      <c r="P199" s="122"/>
    </row>
    <row r="200" spans="13:16" x14ac:dyDescent="0.25">
      <c r="M200" s="122"/>
      <c r="N200" s="122"/>
      <c r="O200" s="122"/>
      <c r="P200" s="122"/>
    </row>
    <row r="201" spans="13:16" x14ac:dyDescent="0.25">
      <c r="M201" s="122"/>
      <c r="N201" s="122"/>
      <c r="O201" s="122"/>
      <c r="P201" s="122"/>
    </row>
    <row r="202" spans="13:16" x14ac:dyDescent="0.25">
      <c r="M202" s="122"/>
      <c r="N202" s="122"/>
      <c r="O202" s="122"/>
      <c r="P202" s="122"/>
    </row>
    <row r="203" spans="13:16" x14ac:dyDescent="0.25">
      <c r="M203" s="122"/>
      <c r="N203" s="122"/>
      <c r="O203" s="122"/>
      <c r="P203" s="122"/>
    </row>
    <row r="204" spans="13:16" x14ac:dyDescent="0.25">
      <c r="M204" s="122"/>
      <c r="N204" s="122"/>
      <c r="O204" s="122"/>
      <c r="P204" s="122"/>
    </row>
    <row r="205" spans="13:16" x14ac:dyDescent="0.25">
      <c r="M205" s="122"/>
      <c r="N205" s="122"/>
      <c r="O205" s="122"/>
      <c r="P205" s="122"/>
    </row>
    <row r="206" spans="13:16" x14ac:dyDescent="0.25">
      <c r="M206" s="122"/>
      <c r="N206" s="122"/>
      <c r="O206" s="122"/>
      <c r="P206" s="122"/>
    </row>
    <row r="207" spans="13:16" x14ac:dyDescent="0.25">
      <c r="M207" s="122"/>
      <c r="N207" s="122"/>
      <c r="O207" s="122"/>
      <c r="P207" s="122"/>
    </row>
    <row r="208" spans="13:16" x14ac:dyDescent="0.25">
      <c r="M208" s="122"/>
      <c r="N208" s="122"/>
      <c r="O208" s="122"/>
      <c r="P208" s="122"/>
    </row>
    <row r="209" spans="13:16" x14ac:dyDescent="0.25">
      <c r="M209" s="122"/>
      <c r="N209" s="122"/>
      <c r="O209" s="122"/>
      <c r="P209" s="122"/>
    </row>
    <row r="210" spans="13:16" x14ac:dyDescent="0.25">
      <c r="M210" s="122"/>
      <c r="N210" s="122"/>
      <c r="O210" s="122"/>
      <c r="P210" s="122"/>
    </row>
    <row r="211" spans="13:16" x14ac:dyDescent="0.25">
      <c r="M211" s="122"/>
      <c r="N211" s="122"/>
      <c r="O211" s="122"/>
      <c r="P211" s="122"/>
    </row>
    <row r="212" spans="13:16" x14ac:dyDescent="0.25">
      <c r="M212" s="122"/>
      <c r="N212" s="122"/>
      <c r="O212" s="122"/>
      <c r="P212" s="122"/>
    </row>
    <row r="213" spans="13:16" x14ac:dyDescent="0.25">
      <c r="M213" s="122"/>
      <c r="N213" s="122"/>
      <c r="O213" s="122"/>
      <c r="P213" s="122"/>
    </row>
    <row r="214" spans="13:16" x14ac:dyDescent="0.25">
      <c r="M214" s="122"/>
      <c r="N214" s="122"/>
      <c r="O214" s="122"/>
      <c r="P214" s="122"/>
    </row>
    <row r="215" spans="13:16" x14ac:dyDescent="0.25">
      <c r="M215" s="122"/>
      <c r="N215" s="122"/>
      <c r="O215" s="122"/>
      <c r="P215" s="122"/>
    </row>
    <row r="216" spans="13:16" x14ac:dyDescent="0.25">
      <c r="M216" s="122"/>
      <c r="N216" s="122"/>
      <c r="O216" s="122"/>
      <c r="P216" s="122"/>
    </row>
    <row r="217" spans="13:16" x14ac:dyDescent="0.25">
      <c r="M217" s="122"/>
      <c r="N217" s="122"/>
      <c r="O217" s="122"/>
      <c r="P217" s="122"/>
    </row>
    <row r="218" spans="13:16" x14ac:dyDescent="0.25">
      <c r="M218" s="122"/>
      <c r="N218" s="122"/>
      <c r="O218" s="122"/>
      <c r="P218" s="122"/>
    </row>
    <row r="219" spans="13:16" x14ac:dyDescent="0.25">
      <c r="M219" s="122"/>
      <c r="N219" s="122"/>
      <c r="O219" s="122"/>
      <c r="P219" s="122"/>
    </row>
    <row r="220" spans="13:16" x14ac:dyDescent="0.25">
      <c r="M220" s="122"/>
      <c r="N220" s="122"/>
      <c r="O220" s="122"/>
      <c r="P220" s="122"/>
    </row>
    <row r="221" spans="13:16" x14ac:dyDescent="0.25">
      <c r="M221" s="122"/>
      <c r="N221" s="122"/>
      <c r="O221" s="122"/>
      <c r="P221" s="122"/>
    </row>
    <row r="222" spans="13:16" x14ac:dyDescent="0.25">
      <c r="M222" s="122"/>
      <c r="N222" s="122"/>
      <c r="O222" s="122"/>
      <c r="P222" s="122"/>
    </row>
    <row r="223" spans="13:16" x14ac:dyDescent="0.25">
      <c r="M223" s="122"/>
      <c r="N223" s="122"/>
      <c r="O223" s="122"/>
      <c r="P223" s="122"/>
    </row>
    <row r="224" spans="13:16" x14ac:dyDescent="0.25">
      <c r="M224" s="122"/>
      <c r="N224" s="122"/>
      <c r="O224" s="122"/>
      <c r="P224" s="122"/>
    </row>
    <row r="225" spans="13:16" x14ac:dyDescent="0.25">
      <c r="M225" s="122"/>
      <c r="N225" s="122"/>
      <c r="O225" s="122"/>
      <c r="P225" s="122"/>
    </row>
    <row r="226" spans="13:16" x14ac:dyDescent="0.25">
      <c r="M226" s="122"/>
      <c r="N226" s="122"/>
      <c r="O226" s="122"/>
      <c r="P226" s="122"/>
    </row>
    <row r="227" spans="13:16" x14ac:dyDescent="0.25">
      <c r="M227" s="122"/>
      <c r="N227" s="122"/>
      <c r="O227" s="122"/>
      <c r="P227" s="122"/>
    </row>
    <row r="228" spans="13:16" x14ac:dyDescent="0.25">
      <c r="M228" s="122"/>
      <c r="N228" s="122"/>
      <c r="O228" s="122"/>
      <c r="P228" s="122"/>
    </row>
    <row r="229" spans="13:16" x14ac:dyDescent="0.25">
      <c r="M229" s="122"/>
      <c r="N229" s="122"/>
      <c r="O229" s="122"/>
      <c r="P229" s="122"/>
    </row>
    <row r="230" spans="13:16" x14ac:dyDescent="0.25">
      <c r="M230" s="122"/>
      <c r="N230" s="122"/>
      <c r="O230" s="122"/>
      <c r="P230" s="122"/>
    </row>
    <row r="231" spans="13:16" x14ac:dyDescent="0.25">
      <c r="M231" s="122"/>
      <c r="N231" s="122"/>
      <c r="O231" s="122"/>
      <c r="P231" s="122"/>
    </row>
    <row r="232" spans="13:16" x14ac:dyDescent="0.25">
      <c r="M232" s="122"/>
      <c r="N232" s="122"/>
      <c r="O232" s="122"/>
      <c r="P232" s="122"/>
    </row>
    <row r="233" spans="13:16" x14ac:dyDescent="0.25">
      <c r="M233" s="122"/>
      <c r="N233" s="122"/>
      <c r="O233" s="122"/>
      <c r="P233" s="122"/>
    </row>
    <row r="234" spans="13:16" x14ac:dyDescent="0.25">
      <c r="M234" s="122"/>
      <c r="N234" s="122"/>
      <c r="O234" s="122"/>
      <c r="P234" s="122"/>
    </row>
    <row r="235" spans="13:16" x14ac:dyDescent="0.25">
      <c r="M235" s="122"/>
      <c r="N235" s="122"/>
      <c r="O235" s="122"/>
      <c r="P235" s="122"/>
    </row>
    <row r="236" spans="13:16" x14ac:dyDescent="0.25">
      <c r="M236" s="122"/>
      <c r="N236" s="122"/>
      <c r="O236" s="122"/>
      <c r="P236" s="122"/>
    </row>
    <row r="237" spans="13:16" x14ac:dyDescent="0.25">
      <c r="M237" s="122"/>
      <c r="N237" s="122"/>
      <c r="O237" s="122"/>
      <c r="P237" s="122"/>
    </row>
    <row r="238" spans="13:16" x14ac:dyDescent="0.25">
      <c r="M238" s="122"/>
      <c r="N238" s="122"/>
      <c r="O238" s="122"/>
      <c r="P238" s="122"/>
    </row>
    <row r="239" spans="13:16" x14ac:dyDescent="0.25">
      <c r="M239" s="122"/>
      <c r="N239" s="122"/>
      <c r="O239" s="122"/>
      <c r="P239" s="122"/>
    </row>
    <row r="240" spans="13:16" x14ac:dyDescent="0.25">
      <c r="M240" s="122"/>
      <c r="N240" s="122"/>
      <c r="O240" s="122"/>
      <c r="P240" s="122"/>
    </row>
    <row r="241" spans="13:16" x14ac:dyDescent="0.25">
      <c r="M241" s="122"/>
      <c r="N241" s="122"/>
      <c r="O241" s="122"/>
      <c r="P241" s="122"/>
    </row>
    <row r="242" spans="13:16" x14ac:dyDescent="0.25">
      <c r="M242" s="122"/>
      <c r="N242" s="122"/>
      <c r="O242" s="122"/>
      <c r="P242" s="122"/>
    </row>
    <row r="243" spans="13:16" x14ac:dyDescent="0.25">
      <c r="M243" s="122"/>
      <c r="N243" s="122"/>
      <c r="O243" s="122"/>
      <c r="P243" s="122"/>
    </row>
    <row r="244" spans="13:16" x14ac:dyDescent="0.25">
      <c r="M244" s="122"/>
      <c r="N244" s="122"/>
      <c r="O244" s="122"/>
      <c r="P244" s="122"/>
    </row>
    <row r="245" spans="13:16" x14ac:dyDescent="0.25">
      <c r="M245" s="122"/>
      <c r="N245" s="122"/>
      <c r="O245" s="122"/>
      <c r="P245" s="122"/>
    </row>
    <row r="246" spans="13:16" x14ac:dyDescent="0.25">
      <c r="M246" s="122"/>
      <c r="N246" s="122"/>
      <c r="O246" s="122"/>
      <c r="P246" s="122"/>
    </row>
    <row r="247" spans="13:16" x14ac:dyDescent="0.25">
      <c r="M247" s="122"/>
      <c r="N247" s="122"/>
      <c r="O247" s="122"/>
      <c r="P247" s="122"/>
    </row>
    <row r="248" spans="13:16" x14ac:dyDescent="0.25">
      <c r="M248" s="122"/>
      <c r="N248" s="122"/>
      <c r="O248" s="122"/>
      <c r="P248" s="122"/>
    </row>
    <row r="249" spans="13:16" x14ac:dyDescent="0.25">
      <c r="M249" s="122"/>
      <c r="N249" s="122"/>
      <c r="O249" s="122"/>
      <c r="P249" s="122"/>
    </row>
    <row r="250" spans="13:16" x14ac:dyDescent="0.25">
      <c r="M250" s="122"/>
      <c r="N250" s="122"/>
      <c r="O250" s="122"/>
      <c r="P250" s="122"/>
    </row>
    <row r="251" spans="13:16" x14ac:dyDescent="0.25">
      <c r="M251" s="122"/>
      <c r="N251" s="122"/>
      <c r="O251" s="122"/>
      <c r="P251" s="122"/>
    </row>
    <row r="252" spans="13:16" x14ac:dyDescent="0.25">
      <c r="M252" s="122"/>
      <c r="N252" s="122"/>
      <c r="O252" s="122"/>
      <c r="P252" s="122"/>
    </row>
    <row r="253" spans="13:16" x14ac:dyDescent="0.25">
      <c r="M253" s="122"/>
      <c r="N253" s="122"/>
      <c r="O253" s="122"/>
      <c r="P253" s="122"/>
    </row>
    <row r="254" spans="13:16" x14ac:dyDescent="0.25">
      <c r="M254" s="122"/>
      <c r="N254" s="122"/>
      <c r="O254" s="122"/>
      <c r="P254" s="122"/>
    </row>
    <row r="255" spans="13:16" x14ac:dyDescent="0.25">
      <c r="M255" s="122"/>
      <c r="N255" s="122"/>
      <c r="O255" s="122"/>
      <c r="P255" s="122"/>
    </row>
    <row r="256" spans="13:16" x14ac:dyDescent="0.25">
      <c r="M256" s="122"/>
      <c r="N256" s="122"/>
      <c r="O256" s="122"/>
      <c r="P256" s="122"/>
    </row>
    <row r="257" spans="13:16" x14ac:dyDescent="0.25">
      <c r="M257" s="122"/>
      <c r="N257" s="122"/>
      <c r="O257" s="122"/>
      <c r="P257" s="122"/>
    </row>
    <row r="258" spans="13:16" x14ac:dyDescent="0.25">
      <c r="M258" s="122"/>
      <c r="N258" s="122"/>
      <c r="O258" s="122"/>
      <c r="P258" s="122"/>
    </row>
    <row r="259" spans="13:16" x14ac:dyDescent="0.25">
      <c r="M259" s="122"/>
      <c r="N259" s="122"/>
      <c r="O259" s="122"/>
      <c r="P259" s="122"/>
    </row>
    <row r="260" spans="13:16" x14ac:dyDescent="0.25">
      <c r="M260" s="122"/>
      <c r="N260" s="122"/>
      <c r="O260" s="122"/>
      <c r="P260" s="122"/>
    </row>
    <row r="261" spans="13:16" x14ac:dyDescent="0.25">
      <c r="M261" s="122"/>
      <c r="N261" s="122"/>
      <c r="O261" s="122"/>
      <c r="P261" s="122"/>
    </row>
    <row r="262" spans="13:16" x14ac:dyDescent="0.25">
      <c r="M262" s="122"/>
      <c r="N262" s="122"/>
      <c r="O262" s="122"/>
      <c r="P262" s="122"/>
    </row>
    <row r="263" spans="13:16" x14ac:dyDescent="0.25">
      <c r="M263" s="122"/>
      <c r="N263" s="122"/>
      <c r="O263" s="122"/>
      <c r="P263" s="122"/>
    </row>
    <row r="264" spans="13:16" x14ac:dyDescent="0.25">
      <c r="M264" s="122"/>
      <c r="N264" s="122"/>
      <c r="O264" s="122"/>
      <c r="P264" s="122"/>
    </row>
    <row r="265" spans="13:16" x14ac:dyDescent="0.25">
      <c r="M265" s="122"/>
      <c r="N265" s="122"/>
      <c r="O265" s="122"/>
      <c r="P265" s="122"/>
    </row>
    <row r="266" spans="13:16" x14ac:dyDescent="0.25">
      <c r="M266" s="122"/>
      <c r="N266" s="122"/>
      <c r="O266" s="122"/>
      <c r="P266" s="122"/>
    </row>
    <row r="267" spans="13:16" x14ac:dyDescent="0.25">
      <c r="M267" s="122"/>
      <c r="N267" s="122"/>
      <c r="O267" s="122"/>
      <c r="P267" s="122"/>
    </row>
    <row r="268" spans="13:16" x14ac:dyDescent="0.25">
      <c r="M268" s="122"/>
      <c r="N268" s="122"/>
      <c r="O268" s="122"/>
      <c r="P268" s="122"/>
    </row>
    <row r="269" spans="13:16" x14ac:dyDescent="0.25">
      <c r="M269" s="122"/>
      <c r="N269" s="122"/>
      <c r="O269" s="122"/>
      <c r="P269" s="122"/>
    </row>
    <row r="270" spans="13:16" x14ac:dyDescent="0.25">
      <c r="M270" s="122"/>
      <c r="N270" s="122"/>
      <c r="O270" s="122"/>
      <c r="P270" s="122"/>
    </row>
    <row r="271" spans="13:16" x14ac:dyDescent="0.25">
      <c r="M271" s="122"/>
      <c r="N271" s="122"/>
      <c r="O271" s="122"/>
      <c r="P271" s="122"/>
    </row>
    <row r="272" spans="13:16" x14ac:dyDescent="0.25">
      <c r="M272" s="122"/>
      <c r="N272" s="122"/>
      <c r="O272" s="122"/>
      <c r="P272" s="122"/>
    </row>
    <row r="273" spans="13:16" x14ac:dyDescent="0.25">
      <c r="M273" s="122"/>
      <c r="N273" s="122"/>
      <c r="O273" s="122"/>
      <c r="P273" s="122"/>
    </row>
    <row r="274" spans="13:16" x14ac:dyDescent="0.25">
      <c r="M274" s="122"/>
      <c r="N274" s="122"/>
      <c r="O274" s="122"/>
      <c r="P274" s="122"/>
    </row>
    <row r="275" spans="13:16" x14ac:dyDescent="0.25">
      <c r="M275" s="122"/>
      <c r="N275" s="122"/>
      <c r="O275" s="122"/>
      <c r="P275" s="122"/>
    </row>
    <row r="276" spans="13:16" x14ac:dyDescent="0.25">
      <c r="M276" s="122"/>
      <c r="N276" s="122"/>
      <c r="O276" s="122"/>
      <c r="P276" s="122"/>
    </row>
    <row r="277" spans="13:16" x14ac:dyDescent="0.25">
      <c r="M277" s="122"/>
      <c r="N277" s="122"/>
      <c r="O277" s="122"/>
      <c r="P277" s="122"/>
    </row>
    <row r="278" spans="13:16" x14ac:dyDescent="0.25">
      <c r="M278" s="122"/>
      <c r="N278" s="122"/>
      <c r="O278" s="122"/>
      <c r="P278" s="122"/>
    </row>
    <row r="279" spans="13:16" x14ac:dyDescent="0.25">
      <c r="M279" s="122"/>
      <c r="N279" s="122"/>
      <c r="O279" s="122"/>
      <c r="P279" s="122"/>
    </row>
    <row r="280" spans="13:16" x14ac:dyDescent="0.25">
      <c r="M280" s="122"/>
      <c r="N280" s="122"/>
      <c r="O280" s="122"/>
      <c r="P280" s="122"/>
    </row>
    <row r="281" spans="13:16" x14ac:dyDescent="0.25">
      <c r="M281" s="122"/>
      <c r="N281" s="122"/>
      <c r="O281" s="122"/>
      <c r="P281" s="122"/>
    </row>
    <row r="282" spans="13:16" x14ac:dyDescent="0.25">
      <c r="M282" s="122"/>
      <c r="N282" s="122"/>
      <c r="O282" s="122"/>
      <c r="P282" s="122"/>
    </row>
    <row r="283" spans="13:16" x14ac:dyDescent="0.25">
      <c r="M283" s="122"/>
      <c r="N283" s="122"/>
      <c r="O283" s="122"/>
      <c r="P283" s="122"/>
    </row>
    <row r="284" spans="13:16" x14ac:dyDescent="0.25">
      <c r="M284" s="122"/>
      <c r="N284" s="122"/>
      <c r="O284" s="122"/>
      <c r="P284" s="122"/>
    </row>
    <row r="285" spans="13:16" x14ac:dyDescent="0.25">
      <c r="M285" s="122"/>
      <c r="N285" s="122"/>
      <c r="O285" s="122"/>
      <c r="P285" s="122"/>
    </row>
    <row r="286" spans="13:16" x14ac:dyDescent="0.25">
      <c r="M286" s="122"/>
      <c r="N286" s="122"/>
      <c r="O286" s="122"/>
      <c r="P286" s="122"/>
    </row>
    <row r="287" spans="13:16" x14ac:dyDescent="0.25">
      <c r="M287" s="122"/>
      <c r="N287" s="122"/>
      <c r="O287" s="122"/>
      <c r="P287" s="122"/>
    </row>
    <row r="288" spans="13:16" x14ac:dyDescent="0.25">
      <c r="M288" s="122"/>
      <c r="N288" s="122"/>
      <c r="O288" s="122"/>
      <c r="P288" s="122"/>
    </row>
    <row r="289" spans="13:16" x14ac:dyDescent="0.25">
      <c r="M289" s="122"/>
      <c r="N289" s="122"/>
      <c r="O289" s="122"/>
      <c r="P289" s="122"/>
    </row>
    <row r="290" spans="13:16" x14ac:dyDescent="0.25">
      <c r="M290" s="122"/>
      <c r="N290" s="122"/>
      <c r="O290" s="122"/>
      <c r="P290" s="122"/>
    </row>
    <row r="291" spans="13:16" x14ac:dyDescent="0.25">
      <c r="M291" s="122"/>
      <c r="N291" s="122"/>
      <c r="O291" s="122"/>
      <c r="P291" s="122"/>
    </row>
    <row r="292" spans="13:16" x14ac:dyDescent="0.25">
      <c r="M292" s="122"/>
      <c r="N292" s="122"/>
      <c r="O292" s="122"/>
      <c r="P292" s="122"/>
    </row>
    <row r="293" spans="13:16" x14ac:dyDescent="0.25">
      <c r="M293" s="122"/>
      <c r="N293" s="122"/>
      <c r="O293" s="122"/>
      <c r="P293" s="122"/>
    </row>
    <row r="294" spans="13:16" x14ac:dyDescent="0.25">
      <c r="M294" s="122"/>
      <c r="N294" s="122"/>
      <c r="O294" s="122"/>
      <c r="P294" s="122"/>
    </row>
    <row r="295" spans="13:16" x14ac:dyDescent="0.25">
      <c r="M295" s="122"/>
      <c r="N295" s="122"/>
      <c r="O295" s="122"/>
      <c r="P295" s="122"/>
    </row>
    <row r="296" spans="13:16" x14ac:dyDescent="0.25">
      <c r="M296" s="122"/>
      <c r="N296" s="122"/>
      <c r="O296" s="122"/>
      <c r="P296" s="122"/>
    </row>
    <row r="297" spans="13:16" x14ac:dyDescent="0.25">
      <c r="M297" s="122"/>
      <c r="N297" s="122"/>
      <c r="O297" s="122"/>
      <c r="P297" s="122"/>
    </row>
    <row r="298" spans="13:16" x14ac:dyDescent="0.25">
      <c r="M298" s="122"/>
      <c r="N298" s="122"/>
      <c r="O298" s="122"/>
      <c r="P298" s="122"/>
    </row>
    <row r="299" spans="13:16" x14ac:dyDescent="0.25">
      <c r="M299" s="122"/>
      <c r="N299" s="122"/>
      <c r="O299" s="122"/>
      <c r="P299" s="122"/>
    </row>
    <row r="300" spans="13:16" x14ac:dyDescent="0.25">
      <c r="M300" s="122"/>
      <c r="N300" s="122"/>
      <c r="O300" s="122"/>
      <c r="P300" s="122"/>
    </row>
    <row r="301" spans="13:16" x14ac:dyDescent="0.25">
      <c r="M301" s="122"/>
      <c r="N301" s="122"/>
      <c r="O301" s="122"/>
      <c r="P301" s="122"/>
    </row>
    <row r="302" spans="13:16" x14ac:dyDescent="0.25">
      <c r="M302" s="122"/>
      <c r="N302" s="122"/>
      <c r="O302" s="122"/>
      <c r="P302" s="122"/>
    </row>
    <row r="303" spans="13:16" x14ac:dyDescent="0.25">
      <c r="M303" s="122"/>
      <c r="N303" s="122"/>
      <c r="O303" s="122"/>
      <c r="P303" s="122"/>
    </row>
    <row r="304" spans="13:16" x14ac:dyDescent="0.25">
      <c r="M304" s="122"/>
      <c r="N304" s="122"/>
      <c r="O304" s="122"/>
      <c r="P304" s="122"/>
    </row>
    <row r="305" spans="13:16" x14ac:dyDescent="0.25">
      <c r="M305" s="122"/>
      <c r="N305" s="122"/>
      <c r="O305" s="122"/>
      <c r="P305" s="122"/>
    </row>
    <row r="306" spans="13:16" x14ac:dyDescent="0.25">
      <c r="M306" s="122"/>
      <c r="N306" s="122"/>
      <c r="O306" s="122"/>
      <c r="P306" s="122"/>
    </row>
    <row r="307" spans="13:16" x14ac:dyDescent="0.25">
      <c r="M307" s="122"/>
      <c r="N307" s="122"/>
      <c r="O307" s="122"/>
      <c r="P307" s="122"/>
    </row>
    <row r="308" spans="13:16" x14ac:dyDescent="0.25">
      <c r="M308" s="122"/>
      <c r="N308" s="122"/>
      <c r="O308" s="122"/>
      <c r="P308" s="122"/>
    </row>
    <row r="309" spans="13:16" x14ac:dyDescent="0.25">
      <c r="M309" s="122"/>
      <c r="N309" s="122"/>
      <c r="O309" s="122"/>
      <c r="P309" s="122"/>
    </row>
    <row r="310" spans="13:16" x14ac:dyDescent="0.25">
      <c r="M310" s="122"/>
      <c r="N310" s="122"/>
      <c r="O310" s="122"/>
      <c r="P310" s="122"/>
    </row>
    <row r="311" spans="13:16" x14ac:dyDescent="0.25">
      <c r="M311" s="122"/>
      <c r="N311" s="122"/>
      <c r="O311" s="122"/>
      <c r="P311" s="122"/>
    </row>
    <row r="312" spans="13:16" x14ac:dyDescent="0.25">
      <c r="M312" s="122"/>
      <c r="N312" s="122"/>
      <c r="O312" s="122"/>
      <c r="P312" s="122"/>
    </row>
    <row r="313" spans="13:16" x14ac:dyDescent="0.25">
      <c r="M313" s="122"/>
      <c r="N313" s="122"/>
      <c r="O313" s="122"/>
      <c r="P313" s="122"/>
    </row>
    <row r="314" spans="13:16" x14ac:dyDescent="0.25">
      <c r="M314" s="122"/>
      <c r="N314" s="122"/>
      <c r="O314" s="122"/>
      <c r="P314" s="122"/>
    </row>
    <row r="315" spans="13:16" x14ac:dyDescent="0.25">
      <c r="M315" s="122"/>
      <c r="N315" s="122"/>
      <c r="O315" s="122"/>
      <c r="P315" s="122"/>
    </row>
    <row r="316" spans="13:16" x14ac:dyDescent="0.25">
      <c r="M316" s="122"/>
      <c r="N316" s="122"/>
      <c r="O316" s="122"/>
      <c r="P316" s="122"/>
    </row>
    <row r="317" spans="13:16" x14ac:dyDescent="0.25">
      <c r="M317" s="122"/>
      <c r="N317" s="122"/>
      <c r="O317" s="122"/>
      <c r="P317" s="122"/>
    </row>
    <row r="318" spans="13:16" x14ac:dyDescent="0.25">
      <c r="M318" s="122"/>
      <c r="N318" s="122"/>
      <c r="O318" s="122"/>
      <c r="P318" s="122"/>
    </row>
    <row r="319" spans="13:16" x14ac:dyDescent="0.25">
      <c r="M319" s="122"/>
      <c r="N319" s="122"/>
      <c r="O319" s="122"/>
      <c r="P319" s="122"/>
    </row>
    <row r="320" spans="13:16" x14ac:dyDescent="0.25">
      <c r="M320" s="122"/>
      <c r="N320" s="122"/>
      <c r="O320" s="122"/>
      <c r="P320" s="122"/>
    </row>
    <row r="321" spans="13:16" x14ac:dyDescent="0.25">
      <c r="M321" s="122"/>
      <c r="N321" s="122"/>
      <c r="O321" s="122"/>
      <c r="P321" s="122"/>
    </row>
    <row r="322" spans="13:16" x14ac:dyDescent="0.25">
      <c r="M322" s="122"/>
      <c r="N322" s="122"/>
      <c r="O322" s="122"/>
      <c r="P322" s="122"/>
    </row>
    <row r="323" spans="13:16" x14ac:dyDescent="0.25">
      <c r="M323" s="122"/>
      <c r="N323" s="122"/>
      <c r="O323" s="122"/>
      <c r="P323" s="122"/>
    </row>
    <row r="324" spans="13:16" x14ac:dyDescent="0.25">
      <c r="M324" s="122"/>
      <c r="N324" s="122"/>
      <c r="O324" s="122"/>
      <c r="P324" s="122"/>
    </row>
    <row r="325" spans="13:16" x14ac:dyDescent="0.25">
      <c r="M325" s="122"/>
      <c r="N325" s="122"/>
      <c r="O325" s="122"/>
      <c r="P325" s="122"/>
    </row>
    <row r="326" spans="13:16" x14ac:dyDescent="0.25">
      <c r="M326" s="122"/>
      <c r="N326" s="122"/>
      <c r="O326" s="122"/>
      <c r="P326" s="122"/>
    </row>
    <row r="327" spans="13:16" x14ac:dyDescent="0.25">
      <c r="M327" s="122"/>
      <c r="N327" s="122"/>
      <c r="O327" s="122"/>
      <c r="P327" s="122"/>
    </row>
    <row r="328" spans="13:16" x14ac:dyDescent="0.25">
      <c r="M328" s="122"/>
      <c r="N328" s="122"/>
      <c r="O328" s="122"/>
      <c r="P328" s="122"/>
    </row>
    <row r="329" spans="13:16" x14ac:dyDescent="0.25">
      <c r="M329" s="122"/>
      <c r="N329" s="122"/>
      <c r="O329" s="122"/>
      <c r="P329" s="122"/>
    </row>
    <row r="330" spans="13:16" x14ac:dyDescent="0.25">
      <c r="M330" s="122"/>
      <c r="N330" s="122"/>
      <c r="O330" s="122"/>
      <c r="P330" s="122"/>
    </row>
    <row r="331" spans="13:16" x14ac:dyDescent="0.25">
      <c r="M331" s="122"/>
      <c r="N331" s="122"/>
      <c r="O331" s="122"/>
      <c r="P331" s="122"/>
    </row>
    <row r="332" spans="13:16" x14ac:dyDescent="0.25">
      <c r="M332" s="122"/>
      <c r="N332" s="122"/>
      <c r="O332" s="122"/>
      <c r="P332" s="122"/>
    </row>
    <row r="333" spans="13:16" x14ac:dyDescent="0.25">
      <c r="M333" s="122"/>
      <c r="N333" s="122"/>
      <c r="O333" s="122"/>
      <c r="P333" s="122"/>
    </row>
    <row r="334" spans="13:16" x14ac:dyDescent="0.25">
      <c r="M334" s="122"/>
      <c r="N334" s="122"/>
      <c r="O334" s="122"/>
      <c r="P334" s="122"/>
    </row>
    <row r="335" spans="13:16" x14ac:dyDescent="0.25">
      <c r="M335" s="122"/>
      <c r="N335" s="122"/>
      <c r="O335" s="122"/>
      <c r="P335" s="122"/>
    </row>
    <row r="336" spans="13:16" x14ac:dyDescent="0.25">
      <c r="M336" s="122"/>
      <c r="N336" s="122"/>
      <c r="O336" s="122"/>
      <c r="P336" s="122"/>
    </row>
    <row r="337" spans="13:16" x14ac:dyDescent="0.25">
      <c r="M337" s="122"/>
      <c r="N337" s="122"/>
      <c r="O337" s="122"/>
      <c r="P337" s="122"/>
    </row>
    <row r="338" spans="13:16" x14ac:dyDescent="0.25">
      <c r="M338" s="122"/>
      <c r="N338" s="122"/>
      <c r="O338" s="122"/>
      <c r="P338" s="122"/>
    </row>
    <row r="339" spans="13:16" x14ac:dyDescent="0.25">
      <c r="M339" s="122"/>
      <c r="N339" s="122"/>
      <c r="O339" s="122"/>
      <c r="P339" s="122"/>
    </row>
    <row r="340" spans="13:16" x14ac:dyDescent="0.25">
      <c r="M340" s="122"/>
      <c r="N340" s="122"/>
      <c r="O340" s="122"/>
      <c r="P340" s="122"/>
    </row>
    <row r="341" spans="13:16" x14ac:dyDescent="0.25">
      <c r="M341" s="122"/>
      <c r="N341" s="122"/>
      <c r="O341" s="122"/>
      <c r="P341" s="122"/>
    </row>
    <row r="342" spans="13:16" x14ac:dyDescent="0.25">
      <c r="M342" s="122"/>
      <c r="N342" s="122"/>
      <c r="O342" s="122"/>
      <c r="P342" s="122"/>
    </row>
    <row r="343" spans="13:16" x14ac:dyDescent="0.25">
      <c r="M343" s="122"/>
      <c r="N343" s="122"/>
      <c r="O343" s="122"/>
      <c r="P343" s="122"/>
    </row>
    <row r="344" spans="13:16" x14ac:dyDescent="0.25">
      <c r="M344" s="122"/>
      <c r="N344" s="122"/>
      <c r="O344" s="122"/>
      <c r="P344" s="122"/>
    </row>
    <row r="345" spans="13:16" x14ac:dyDescent="0.25">
      <c r="M345" s="122"/>
      <c r="N345" s="122"/>
      <c r="O345" s="122"/>
      <c r="P345" s="122"/>
    </row>
    <row r="346" spans="13:16" x14ac:dyDescent="0.25">
      <c r="M346" s="122"/>
      <c r="N346" s="122"/>
      <c r="O346" s="122"/>
      <c r="P346" s="122"/>
    </row>
    <row r="347" spans="13:16" x14ac:dyDescent="0.25">
      <c r="M347" s="122"/>
      <c r="N347" s="122"/>
      <c r="O347" s="122"/>
      <c r="P347" s="122"/>
    </row>
    <row r="348" spans="13:16" x14ac:dyDescent="0.25">
      <c r="M348" s="122"/>
      <c r="N348" s="122"/>
      <c r="O348" s="122"/>
      <c r="P348" s="122"/>
    </row>
    <row r="349" spans="13:16" x14ac:dyDescent="0.25">
      <c r="M349" s="122"/>
      <c r="N349" s="122"/>
      <c r="O349" s="122"/>
      <c r="P349" s="122"/>
    </row>
    <row r="350" spans="13:16" x14ac:dyDescent="0.25">
      <c r="M350" s="122"/>
      <c r="N350" s="122"/>
      <c r="O350" s="122"/>
      <c r="P350" s="122"/>
    </row>
    <row r="351" spans="13:16" x14ac:dyDescent="0.25">
      <c r="M351" s="122"/>
      <c r="N351" s="122"/>
      <c r="O351" s="122"/>
      <c r="P351" s="122"/>
    </row>
    <row r="352" spans="13:16" x14ac:dyDescent="0.25">
      <c r="M352" s="122"/>
      <c r="N352" s="122"/>
      <c r="O352" s="122"/>
      <c r="P352" s="122"/>
    </row>
    <row r="353" spans="13:16" x14ac:dyDescent="0.25">
      <c r="M353" s="122"/>
      <c r="N353" s="122"/>
      <c r="O353" s="122"/>
      <c r="P353" s="122"/>
    </row>
    <row r="354" spans="13:16" x14ac:dyDescent="0.25">
      <c r="M354" s="122"/>
      <c r="N354" s="122"/>
      <c r="O354" s="122"/>
      <c r="P354" s="122"/>
    </row>
    <row r="355" spans="13:16" x14ac:dyDescent="0.25">
      <c r="M355" s="122"/>
      <c r="N355" s="122"/>
      <c r="O355" s="122"/>
      <c r="P355" s="122"/>
    </row>
    <row r="356" spans="13:16" x14ac:dyDescent="0.25">
      <c r="M356" s="122"/>
      <c r="N356" s="122"/>
      <c r="O356" s="122"/>
      <c r="P356" s="122"/>
    </row>
    <row r="357" spans="13:16" x14ac:dyDescent="0.25">
      <c r="M357" s="122"/>
      <c r="N357" s="122"/>
      <c r="O357" s="122"/>
      <c r="P357" s="122"/>
    </row>
    <row r="358" spans="13:16" x14ac:dyDescent="0.25">
      <c r="M358" s="122"/>
      <c r="N358" s="122"/>
      <c r="O358" s="122"/>
      <c r="P358" s="122"/>
    </row>
    <row r="359" spans="13:16" x14ac:dyDescent="0.25">
      <c r="M359" s="122"/>
      <c r="N359" s="122"/>
      <c r="O359" s="122"/>
      <c r="P359" s="122"/>
    </row>
    <row r="360" spans="13:16" x14ac:dyDescent="0.25">
      <c r="M360" s="122"/>
      <c r="N360" s="122"/>
      <c r="O360" s="122"/>
      <c r="P360" s="122"/>
    </row>
    <row r="361" spans="13:16" x14ac:dyDescent="0.25">
      <c r="M361" s="122"/>
      <c r="N361" s="122"/>
      <c r="O361" s="122"/>
      <c r="P361" s="122"/>
    </row>
    <row r="362" spans="13:16" x14ac:dyDescent="0.25">
      <c r="M362" s="122"/>
      <c r="N362" s="122"/>
      <c r="O362" s="122"/>
      <c r="P362" s="122"/>
    </row>
    <row r="363" spans="13:16" x14ac:dyDescent="0.25">
      <c r="M363" s="122"/>
      <c r="N363" s="122"/>
      <c r="O363" s="122"/>
      <c r="P363" s="122"/>
    </row>
    <row r="364" spans="13:16" x14ac:dyDescent="0.25">
      <c r="M364" s="122"/>
      <c r="N364" s="122"/>
      <c r="O364" s="122"/>
      <c r="P364" s="122"/>
    </row>
    <row r="365" spans="13:16" x14ac:dyDescent="0.25">
      <c r="M365" s="122"/>
      <c r="N365" s="122"/>
      <c r="O365" s="122"/>
      <c r="P365" s="122"/>
    </row>
    <row r="366" spans="13:16" x14ac:dyDescent="0.25">
      <c r="M366" s="122"/>
      <c r="N366" s="122"/>
      <c r="O366" s="122"/>
      <c r="P366" s="122"/>
    </row>
    <row r="367" spans="13:16" x14ac:dyDescent="0.25">
      <c r="M367" s="122"/>
      <c r="N367" s="122"/>
      <c r="O367" s="122"/>
      <c r="P367" s="122"/>
    </row>
    <row r="368" spans="13:16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</sheetData>
  <mergeCells count="3">
    <mergeCell ref="H2:I2"/>
    <mergeCell ref="Z3:AD3"/>
    <mergeCell ref="AE3:AI3"/>
  </mergeCells>
  <conditionalFormatting sqref="Q6:Q10 Q15:Q47 Q88:Q95 Q99:Q104 Q146:Q148 Q52:Q83">
    <cfRule type="cellIs" dxfId="7" priority="4" stopIfTrue="1" operator="notEqual">
      <formula>$I6</formula>
    </cfRule>
  </conditionalFormatting>
  <conditionalFormatting sqref="Q107:Q143">
    <cfRule type="cellIs" dxfId="6" priority="1" stopIfTrue="1" operator="notEqual">
      <formula>$I107</formula>
    </cfRule>
  </conditionalFormatting>
  <conditionalFormatting sqref="Q155:Q158">
    <cfRule type="cellIs" dxfId="5" priority="2" stopIfTrue="1" operator="notEqual">
      <formula>$I155</formula>
    </cfRule>
    <cfRule type="cellIs" dxfId="4" priority="3" stopIfTrue="1" operator="notEqual">
      <formula>I155</formula>
    </cfRule>
  </conditionalFormatting>
  <pageMargins left="0.25" right="0.25" top="0.75" bottom="0.75" header="0.3" footer="0.3"/>
  <pageSetup scale="54" fitToHeight="0" orientation="landscape" r:id="rId1"/>
  <headerFooter alignWithMargins="0">
    <oddFooter>&amp;A&amp;RPage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AC10-FF37-4DC9-9BED-BF27F618DAF5}">
  <dimension ref="A1:Y81"/>
  <sheetViews>
    <sheetView workbookViewId="0"/>
  </sheetViews>
  <sheetFormatPr defaultRowHeight="15" x14ac:dyDescent="0.25"/>
  <sheetData>
    <row r="1" spans="1:25" x14ac:dyDescent="0.25">
      <c r="A1" s="94" t="s">
        <v>0</v>
      </c>
      <c r="B1" s="95" t="s">
        <v>26</v>
      </c>
      <c r="C1" s="95" t="s">
        <v>27</v>
      </c>
      <c r="D1" s="95" t="s">
        <v>28</v>
      </c>
      <c r="E1" s="95" t="s">
        <v>29</v>
      </c>
      <c r="F1" s="95" t="s">
        <v>30</v>
      </c>
      <c r="G1" s="95" t="s">
        <v>31</v>
      </c>
      <c r="H1" s="95" t="s">
        <v>32</v>
      </c>
      <c r="I1" s="95" t="s">
        <v>33</v>
      </c>
      <c r="J1" s="95" t="s">
        <v>34</v>
      </c>
      <c r="K1" s="95" t="s">
        <v>35</v>
      </c>
      <c r="L1" s="95" t="s">
        <v>5</v>
      </c>
      <c r="M1" s="95" t="s">
        <v>1</v>
      </c>
      <c r="N1" s="95" t="s">
        <v>2</v>
      </c>
      <c r="O1" s="95" t="s">
        <v>3</v>
      </c>
      <c r="P1" s="95" t="s">
        <v>36</v>
      </c>
      <c r="Q1" s="95" t="s">
        <v>37</v>
      </c>
      <c r="R1" s="95" t="s">
        <v>38</v>
      </c>
      <c r="S1" s="95" t="s">
        <v>498</v>
      </c>
      <c r="T1" s="95" t="s">
        <v>499</v>
      </c>
      <c r="U1" s="95" t="s">
        <v>500</v>
      </c>
      <c r="V1" s="96" t="s">
        <v>501</v>
      </c>
      <c r="W1" s="96" t="s">
        <v>502</v>
      </c>
      <c r="X1" s="96" t="s">
        <v>503</v>
      </c>
    </row>
    <row r="2" spans="1:25" x14ac:dyDescent="0.25">
      <c r="A2" s="97">
        <f>IF(Deli!A48&gt;0,Deli!A48,IF(ISBLANK(Deli!A48),"",Deli!A48))</f>
        <v>2024</v>
      </c>
      <c r="B2" s="97">
        <f>Deli!B48</f>
        <v>1</v>
      </c>
      <c r="C2" s="98">
        <f>Deli!C48</f>
        <v>64755.38536096341</v>
      </c>
      <c r="D2" s="98">
        <f>Deli!D48</f>
        <v>0</v>
      </c>
      <c r="E2" s="98">
        <f>Deli!E48</f>
        <v>0</v>
      </c>
      <c r="F2" s="98">
        <f>Deli!F48</f>
        <v>63764</v>
      </c>
      <c r="G2" s="98">
        <f>Deli!G48</f>
        <v>63750</v>
      </c>
      <c r="H2" s="98">
        <f>Deli!H48</f>
        <v>0</v>
      </c>
      <c r="I2" s="98">
        <f>Deli!I48</f>
        <v>0</v>
      </c>
      <c r="J2" s="98">
        <f>Deli!J48</f>
        <v>63750</v>
      </c>
      <c r="K2" s="98">
        <f>Deli!K48</f>
        <v>63750</v>
      </c>
      <c r="L2" s="99">
        <f>Deli!L48</f>
        <v>0.54199335161573359</v>
      </c>
      <c r="M2" s="98">
        <f>Deli!M48</f>
        <v>102187.63604432817</v>
      </c>
      <c r="N2" s="98">
        <f>Deli!N48</f>
        <v>245250.32650638765</v>
      </c>
      <c r="O2" s="98">
        <f>Deli!O48</f>
        <v>245250.32650638765</v>
      </c>
      <c r="P2" s="99">
        <f>Deli!P48</f>
        <v>0.62385238046162217</v>
      </c>
      <c r="Q2" s="99">
        <f>Deli!Q48</f>
        <v>0.25993849185900925</v>
      </c>
      <c r="R2" s="99">
        <f>Deli!R48</f>
        <v>0.25993849185900925</v>
      </c>
      <c r="S2" s="100">
        <f>Deli!S48</f>
        <v>0</v>
      </c>
      <c r="T2" s="97" t="s">
        <v>410</v>
      </c>
      <c r="U2" s="97" t="s">
        <v>504</v>
      </c>
      <c r="V2" s="101">
        <f>Deli!$M$42</f>
        <v>140</v>
      </c>
      <c r="W2" s="101">
        <f>Deli!$U$42</f>
        <v>336</v>
      </c>
      <c r="X2" s="102">
        <f>SUM(COUNTIF(Deli!$L$35:$L$41,"&gt;0"))</f>
        <v>5</v>
      </c>
      <c r="Y2">
        <v>1</v>
      </c>
    </row>
    <row r="3" spans="1:25" x14ac:dyDescent="0.25">
      <c r="A3" s="97">
        <f>IF(Deli!A49&gt;0,Deli!A49,IF(ISBLANK(Deli!A49),A2,Deli!A49))</f>
        <v>2024</v>
      </c>
      <c r="B3" s="103">
        <f>Deli!B49</f>
        <v>2</v>
      </c>
      <c r="C3" s="104">
        <f>Deli!C49</f>
        <v>62286.72720462954</v>
      </c>
      <c r="D3" s="104">
        <f>Deli!D49</f>
        <v>0</v>
      </c>
      <c r="E3" s="104">
        <f>Deli!E49</f>
        <v>0</v>
      </c>
      <c r="F3" s="104">
        <f>Deli!F49</f>
        <v>76119</v>
      </c>
      <c r="G3" s="104">
        <f>Deli!G49</f>
        <v>76031</v>
      </c>
      <c r="H3" s="104">
        <f>Deli!H49</f>
        <v>0</v>
      </c>
      <c r="I3" s="104">
        <f>Deli!I49</f>
        <v>0</v>
      </c>
      <c r="J3" s="104">
        <f>Deli!J49</f>
        <v>76031</v>
      </c>
      <c r="K3" s="104">
        <f>Deli!K49</f>
        <v>76031</v>
      </c>
      <c r="L3" s="105">
        <f>Deli!L49</f>
        <v>0.54199335161573359</v>
      </c>
      <c r="M3" s="104">
        <f>Deli!M49</f>
        <v>102187.63604432817</v>
      </c>
      <c r="N3" s="104">
        <f>Deli!N49</f>
        <v>245250.32650638765</v>
      </c>
      <c r="O3" s="104">
        <f>Deli!O49</f>
        <v>245250.32650638765</v>
      </c>
      <c r="P3" s="105">
        <f>Deli!P49</f>
        <v>0.74403326021768779</v>
      </c>
      <c r="Q3" s="105">
        <f>Deli!Q49</f>
        <v>0.31001385842403656</v>
      </c>
      <c r="R3" s="105">
        <f>Deli!R49</f>
        <v>0.31001385842403656</v>
      </c>
      <c r="S3" s="106">
        <f>Deli!S49</f>
        <v>0</v>
      </c>
      <c r="T3" s="97" t="s">
        <v>410</v>
      </c>
      <c r="U3" s="97" t="s">
        <v>504</v>
      </c>
      <c r="V3" s="103">
        <f t="shared" ref="V3:V41" si="0">V2</f>
        <v>140</v>
      </c>
      <c r="W3" s="103">
        <f t="shared" ref="W3:W41" si="1">W2</f>
        <v>336</v>
      </c>
      <c r="X3" s="102">
        <f t="shared" ref="X3:X41" si="2">X2</f>
        <v>5</v>
      </c>
      <c r="Y3">
        <v>2</v>
      </c>
    </row>
    <row r="4" spans="1:25" x14ac:dyDescent="0.25">
      <c r="A4" s="97">
        <f>IF(Deli!A50&gt;0,Deli!A50,IF(ISBLANK(Deli!A50),A3,Deli!A50))</f>
        <v>2024</v>
      </c>
      <c r="B4" s="103">
        <f>Deli!B50</f>
        <v>3</v>
      </c>
      <c r="C4" s="104">
        <f>Deli!C50</f>
        <v>60825.993944051326</v>
      </c>
      <c r="D4" s="104">
        <f>Deli!D50</f>
        <v>0</v>
      </c>
      <c r="E4" s="104">
        <f>Deli!E50</f>
        <v>0</v>
      </c>
      <c r="F4" s="104">
        <f>Deli!F50</f>
        <v>63624</v>
      </c>
      <c r="G4" s="104">
        <f>Deli!G50</f>
        <v>61987</v>
      </c>
      <c r="H4" s="104">
        <f>Deli!H50</f>
        <v>0</v>
      </c>
      <c r="I4" s="104">
        <f>Deli!I50</f>
        <v>0</v>
      </c>
      <c r="J4" s="104">
        <f>Deli!J50</f>
        <v>61987</v>
      </c>
      <c r="K4" s="104">
        <f>Deli!K50</f>
        <v>61987</v>
      </c>
      <c r="L4" s="105">
        <f>Deli!L50</f>
        <v>0.54199335161573359</v>
      </c>
      <c r="M4" s="104">
        <f>Deli!M50</f>
        <v>102187.63604432817</v>
      </c>
      <c r="N4" s="104">
        <f>Deli!N50</f>
        <v>245250.32650638765</v>
      </c>
      <c r="O4" s="104">
        <f>Deli!O50</f>
        <v>245250.32650638765</v>
      </c>
      <c r="P4" s="105">
        <f>Deli!P50</f>
        <v>0.60659980404195413</v>
      </c>
      <c r="Q4" s="105">
        <f>Deli!Q50</f>
        <v>0.25274991835081417</v>
      </c>
      <c r="R4" s="105">
        <f>Deli!R50</f>
        <v>0.25274991835081417</v>
      </c>
      <c r="S4" s="106">
        <f>Deli!S50</f>
        <v>0</v>
      </c>
      <c r="T4" s="97" t="s">
        <v>410</v>
      </c>
      <c r="U4" s="97" t="s">
        <v>504</v>
      </c>
      <c r="V4" s="103">
        <f t="shared" si="0"/>
        <v>140</v>
      </c>
      <c r="W4" s="103">
        <f t="shared" si="1"/>
        <v>336</v>
      </c>
      <c r="X4" s="102">
        <f t="shared" si="2"/>
        <v>5</v>
      </c>
      <c r="Y4">
        <v>3</v>
      </c>
    </row>
    <row r="5" spans="1:25" x14ac:dyDescent="0.25">
      <c r="A5" s="97">
        <f>IF(Deli!A51&gt;0,Deli!A51,IF(ISBLANK(Deli!A51),A4,Deli!A51))</f>
        <v>2024</v>
      </c>
      <c r="B5" s="103">
        <f>Deli!B51</f>
        <v>4</v>
      </c>
      <c r="C5" s="104">
        <f>Deli!C51</f>
        <v>102290.16745168364</v>
      </c>
      <c r="D5" s="104">
        <f>Deli!D51</f>
        <v>0</v>
      </c>
      <c r="E5" s="104">
        <f>Deli!E51</f>
        <v>0</v>
      </c>
      <c r="F5" s="104">
        <f>Deli!F51</f>
        <v>120202</v>
      </c>
      <c r="G5" s="104">
        <f>Deli!G51</f>
        <v>112833</v>
      </c>
      <c r="H5" s="104">
        <f>Deli!H51</f>
        <v>0</v>
      </c>
      <c r="I5" s="104">
        <f>Deli!I51</f>
        <v>0</v>
      </c>
      <c r="J5" s="104">
        <f>Deli!J51</f>
        <v>112833</v>
      </c>
      <c r="K5" s="104">
        <f>Deli!K51</f>
        <v>112833</v>
      </c>
      <c r="L5" s="105">
        <f>Deli!L51</f>
        <v>0.54199335161573359</v>
      </c>
      <c r="M5" s="104">
        <f>Deli!M51</f>
        <v>102187.63604432817</v>
      </c>
      <c r="N5" s="104">
        <f>Deli!N51</f>
        <v>245250.32650638765</v>
      </c>
      <c r="O5" s="104">
        <f>Deli!O51</f>
        <v>245250.32650638765</v>
      </c>
      <c r="P5" s="105">
        <f>Deli!P51</f>
        <v>1.1041746767784506</v>
      </c>
      <c r="Q5" s="105">
        <f>Deli!Q51</f>
        <v>0.46007278199102097</v>
      </c>
      <c r="R5" s="105">
        <f>Deli!R51</f>
        <v>0.46007278199102097</v>
      </c>
      <c r="S5" s="106">
        <f>Deli!S51</f>
        <v>0</v>
      </c>
      <c r="T5" s="97" t="s">
        <v>410</v>
      </c>
      <c r="U5" s="97" t="s">
        <v>504</v>
      </c>
      <c r="V5" s="103">
        <f t="shared" si="0"/>
        <v>140</v>
      </c>
      <c r="W5" s="103">
        <f t="shared" si="1"/>
        <v>336</v>
      </c>
      <c r="X5" s="102">
        <f t="shared" si="2"/>
        <v>5</v>
      </c>
      <c r="Y5">
        <v>4</v>
      </c>
    </row>
    <row r="6" spans="1:25" x14ac:dyDescent="0.25">
      <c r="A6" s="97">
        <f>IF(Deli!A52&gt;0,Deli!A52,IF(ISBLANK(Deli!A52),A5,Deli!A52))</f>
        <v>2024</v>
      </c>
      <c r="B6" s="103">
        <f>Deli!B52</f>
        <v>5</v>
      </c>
      <c r="C6" s="104">
        <f>Deli!C52</f>
        <v>112515.30027573113</v>
      </c>
      <c r="D6" s="104">
        <f>Deli!D52</f>
        <v>0</v>
      </c>
      <c r="E6" s="104">
        <f>Deli!E52</f>
        <v>0</v>
      </c>
      <c r="F6" s="104">
        <f>Deli!F52</f>
        <v>104068</v>
      </c>
      <c r="G6" s="104">
        <f>Deli!G52</f>
        <v>101867</v>
      </c>
      <c r="H6" s="104">
        <f>Deli!H52</f>
        <v>0</v>
      </c>
      <c r="I6" s="104">
        <f>Deli!I52</f>
        <v>0</v>
      </c>
      <c r="J6" s="104">
        <f>Deli!J52</f>
        <v>0</v>
      </c>
      <c r="K6" s="104">
        <f>Deli!K52</f>
        <v>101867</v>
      </c>
      <c r="L6" s="105">
        <f>Deli!L52</f>
        <v>0.54199335161573359</v>
      </c>
      <c r="M6" s="104">
        <f>Deli!M52</f>
        <v>102187.63604432817</v>
      </c>
      <c r="N6" s="104">
        <f>Deli!N52</f>
        <v>245250.32650638765</v>
      </c>
      <c r="O6" s="104">
        <f>Deli!O52</f>
        <v>245250.32650638765</v>
      </c>
      <c r="P6" s="105">
        <f>Deli!P52</f>
        <v>0.99686228141935795</v>
      </c>
      <c r="Q6" s="105">
        <f>Deli!Q52</f>
        <v>0.41535928392473243</v>
      </c>
      <c r="R6" s="105">
        <f>Deli!R52</f>
        <v>0.41535928392473243</v>
      </c>
      <c r="S6" s="106">
        <f>Deli!S52</f>
        <v>0</v>
      </c>
      <c r="T6" s="97" t="s">
        <v>410</v>
      </c>
      <c r="U6" s="97" t="s">
        <v>504</v>
      </c>
      <c r="V6" s="103">
        <f t="shared" si="0"/>
        <v>140</v>
      </c>
      <c r="W6" s="103">
        <f t="shared" si="1"/>
        <v>336</v>
      </c>
      <c r="X6" s="102">
        <f t="shared" si="2"/>
        <v>5</v>
      </c>
      <c r="Y6">
        <v>5</v>
      </c>
    </row>
    <row r="7" spans="1:25" x14ac:dyDescent="0.25">
      <c r="A7" s="97">
        <f>IF(Deli!A53&gt;0,Deli!A53,IF(ISBLANK(Deli!A53),A6,Deli!A53))</f>
        <v>2024</v>
      </c>
      <c r="B7" s="103">
        <f>Deli!B53</f>
        <v>6</v>
      </c>
      <c r="C7" s="104">
        <f>Deli!C53</f>
        <v>120006.53154982487</v>
      </c>
      <c r="D7" s="104">
        <f>Deli!D53</f>
        <v>0</v>
      </c>
      <c r="E7" s="104">
        <f>Deli!E53</f>
        <v>0</v>
      </c>
      <c r="F7" s="104">
        <f>Deli!F53</f>
        <v>87090</v>
      </c>
      <c r="G7" s="104">
        <f>Deli!G53</f>
        <v>97973</v>
      </c>
      <c r="H7" s="104">
        <f>Deli!H53</f>
        <v>0</v>
      </c>
      <c r="I7" s="104">
        <f>Deli!I53</f>
        <v>0</v>
      </c>
      <c r="J7" s="104">
        <f>Deli!J53</f>
        <v>0</v>
      </c>
      <c r="K7" s="104">
        <f>Deli!K53</f>
        <v>97973</v>
      </c>
      <c r="L7" s="105">
        <f>Deli!L53</f>
        <v>0.54199335161573359</v>
      </c>
      <c r="M7" s="104">
        <f>Deli!M53</f>
        <v>102187.63604432817</v>
      </c>
      <c r="N7" s="104">
        <f>Deli!N53</f>
        <v>245250.32650638765</v>
      </c>
      <c r="O7" s="104">
        <f>Deli!O53</f>
        <v>245250.32650638765</v>
      </c>
      <c r="P7" s="105">
        <f>Deli!P53</f>
        <v>0.95875591013280803</v>
      </c>
      <c r="Q7" s="105">
        <f>Deli!Q53</f>
        <v>0.39948162922200331</v>
      </c>
      <c r="R7" s="105">
        <f>Deli!R53</f>
        <v>0.39948162922200331</v>
      </c>
      <c r="S7" s="106">
        <f>Deli!S53</f>
        <v>0</v>
      </c>
      <c r="T7" s="97" t="s">
        <v>410</v>
      </c>
      <c r="U7" s="97" t="s">
        <v>504</v>
      </c>
      <c r="V7" s="103">
        <f t="shared" si="0"/>
        <v>140</v>
      </c>
      <c r="W7" s="103">
        <f t="shared" si="1"/>
        <v>336</v>
      </c>
      <c r="X7" s="102">
        <f t="shared" si="2"/>
        <v>5</v>
      </c>
      <c r="Y7">
        <v>6</v>
      </c>
    </row>
    <row r="8" spans="1:25" x14ac:dyDescent="0.25">
      <c r="A8" s="97">
        <f>IF(Deli!A54&gt;0,Deli!A54,IF(ISBLANK(Deli!A54),A7,Deli!A54))</f>
        <v>2024</v>
      </c>
      <c r="B8" s="103">
        <f>Deli!B54</f>
        <v>7</v>
      </c>
      <c r="C8" s="104">
        <f>Deli!C54</f>
        <v>78547.094531364331</v>
      </c>
      <c r="D8" s="104">
        <f>Deli!D54</f>
        <v>0</v>
      </c>
      <c r="E8" s="104">
        <f>Deli!E54</f>
        <v>0</v>
      </c>
      <c r="F8" s="104">
        <f>Deli!F54</f>
        <v>67116</v>
      </c>
      <c r="G8" s="104">
        <f>Deli!G54</f>
        <v>67116</v>
      </c>
      <c r="H8" s="104">
        <f>Deli!H54</f>
        <v>0</v>
      </c>
      <c r="I8" s="104">
        <f>Deli!I54</f>
        <v>0</v>
      </c>
      <c r="J8" s="104">
        <f>Deli!J54</f>
        <v>0</v>
      </c>
      <c r="K8" s="104">
        <f>Deli!K54</f>
        <v>67116</v>
      </c>
      <c r="L8" s="105">
        <f>Deli!L54</f>
        <v>0.54199335161573359</v>
      </c>
      <c r="M8" s="104">
        <f>Deli!M54</f>
        <v>102187.63604432817</v>
      </c>
      <c r="N8" s="104">
        <f>Deli!N54</f>
        <v>245250.32650638765</v>
      </c>
      <c r="O8" s="104">
        <f>Deli!O54</f>
        <v>245250.32650638765</v>
      </c>
      <c r="P8" s="105">
        <f>Deli!P54</f>
        <v>0.65679178614999589</v>
      </c>
      <c r="Q8" s="105">
        <f>Deli!Q54</f>
        <v>0.27366324422916494</v>
      </c>
      <c r="R8" s="105">
        <f>Deli!R54</f>
        <v>0.27366324422916494</v>
      </c>
      <c r="S8" s="106">
        <f>Deli!S54</f>
        <v>0</v>
      </c>
      <c r="T8" s="97" t="s">
        <v>410</v>
      </c>
      <c r="U8" s="97" t="s">
        <v>504</v>
      </c>
      <c r="V8" s="103">
        <f t="shared" si="0"/>
        <v>140</v>
      </c>
      <c r="W8" s="103">
        <f t="shared" si="1"/>
        <v>336</v>
      </c>
      <c r="X8" s="102">
        <f t="shared" si="2"/>
        <v>5</v>
      </c>
      <c r="Y8">
        <v>7</v>
      </c>
    </row>
    <row r="9" spans="1:25" x14ac:dyDescent="0.25">
      <c r="A9" s="97">
        <f>IF(Deli!A55&gt;0,Deli!A55,IF(ISBLANK(Deli!A55),A8,Deli!A55))</f>
        <v>2024</v>
      </c>
      <c r="B9" s="103">
        <f>Deli!B55</f>
        <v>8</v>
      </c>
      <c r="C9" s="104">
        <f>Deli!C55</f>
        <v>67428.659849518357</v>
      </c>
      <c r="D9" s="104">
        <f>Deli!D55</f>
        <v>0</v>
      </c>
      <c r="E9" s="104">
        <f>Deli!E55</f>
        <v>0</v>
      </c>
      <c r="F9" s="104">
        <f>Deli!F55</f>
        <v>68332</v>
      </c>
      <c r="G9" s="104">
        <f>Deli!G55</f>
        <v>68128</v>
      </c>
      <c r="H9" s="104">
        <f>Deli!H55</f>
        <v>0</v>
      </c>
      <c r="I9" s="104">
        <f>Deli!I55</f>
        <v>0</v>
      </c>
      <c r="J9" s="104">
        <f>Deli!J55</f>
        <v>0</v>
      </c>
      <c r="K9" s="104">
        <f>Deli!K55</f>
        <v>68128</v>
      </c>
      <c r="L9" s="105">
        <f>Deli!L55</f>
        <v>0.54199335161573359</v>
      </c>
      <c r="M9" s="104">
        <f>Deli!M55</f>
        <v>102187.63604432817</v>
      </c>
      <c r="N9" s="104">
        <f>Deli!N55</f>
        <v>245250.32650638765</v>
      </c>
      <c r="O9" s="104">
        <f>Deli!O55</f>
        <v>245250.32650638765</v>
      </c>
      <c r="P9" s="105">
        <f>Deli!P55</f>
        <v>0.66669513687983373</v>
      </c>
      <c r="Q9" s="105">
        <f>Deli!Q55</f>
        <v>0.27778964036659737</v>
      </c>
      <c r="R9" s="105">
        <f>Deli!R55</f>
        <v>0.27778964036659737</v>
      </c>
      <c r="S9" s="106">
        <f>Deli!S55</f>
        <v>0</v>
      </c>
      <c r="T9" s="97" t="s">
        <v>410</v>
      </c>
      <c r="U9" s="97" t="s">
        <v>504</v>
      </c>
      <c r="V9" s="103">
        <f t="shared" si="0"/>
        <v>140</v>
      </c>
      <c r="W9" s="103">
        <f t="shared" si="1"/>
        <v>336</v>
      </c>
      <c r="X9" s="102">
        <f t="shared" si="2"/>
        <v>5</v>
      </c>
      <c r="Y9">
        <v>8</v>
      </c>
    </row>
    <row r="10" spans="1:25" x14ac:dyDescent="0.25">
      <c r="A10" s="97">
        <f>IF(Deli!A56&gt;0,Deli!A56,IF(ISBLANK(Deli!A56),A9,Deli!A56))</f>
        <v>2024</v>
      </c>
      <c r="B10" s="103">
        <f>Deli!B56</f>
        <v>9</v>
      </c>
      <c r="C10" s="104">
        <f>Deli!C56</f>
        <v>64420.989225435456</v>
      </c>
      <c r="D10" s="104">
        <f>Deli!D56</f>
        <v>0</v>
      </c>
      <c r="E10" s="104">
        <f>Deli!E56</f>
        <v>0</v>
      </c>
      <c r="F10" s="104">
        <f>Deli!F56</f>
        <v>62383</v>
      </c>
      <c r="G10" s="104">
        <f>Deli!G56</f>
        <v>62454</v>
      </c>
      <c r="H10" s="104">
        <f>Deli!H56</f>
        <v>0</v>
      </c>
      <c r="I10" s="104">
        <f>Deli!I56</f>
        <v>0</v>
      </c>
      <c r="J10" s="104">
        <f>Deli!J56</f>
        <v>0</v>
      </c>
      <c r="K10" s="104">
        <f>Deli!K56</f>
        <v>62454</v>
      </c>
      <c r="L10" s="105">
        <f>Deli!L56</f>
        <v>0.54199335161573359</v>
      </c>
      <c r="M10" s="104">
        <f>Deli!M56</f>
        <v>102187.63604432817</v>
      </c>
      <c r="N10" s="104">
        <f>Deli!N56</f>
        <v>245250.32650638765</v>
      </c>
      <c r="O10" s="104">
        <f>Deli!O56</f>
        <v>245250.32650638765</v>
      </c>
      <c r="P10" s="105">
        <f>Deli!P56</f>
        <v>0.61116982853882595</v>
      </c>
      <c r="Q10" s="105">
        <f>Deli!Q56</f>
        <v>0.25465409522451077</v>
      </c>
      <c r="R10" s="105">
        <f>Deli!R56</f>
        <v>0.25465409522451077</v>
      </c>
      <c r="S10" s="106">
        <f>Deli!S56</f>
        <v>0</v>
      </c>
      <c r="T10" s="97" t="s">
        <v>410</v>
      </c>
      <c r="U10" s="97" t="s">
        <v>504</v>
      </c>
      <c r="V10" s="103">
        <f t="shared" si="0"/>
        <v>140</v>
      </c>
      <c r="W10" s="103">
        <f t="shared" si="1"/>
        <v>336</v>
      </c>
      <c r="X10" s="102">
        <f t="shared" si="2"/>
        <v>5</v>
      </c>
      <c r="Y10">
        <v>9</v>
      </c>
    </row>
    <row r="11" spans="1:25" x14ac:dyDescent="0.25">
      <c r="A11" s="97">
        <f>IF(Deli!A57&gt;0,Deli!A57,IF(ISBLANK(Deli!A57),A10,Deli!A57))</f>
        <v>2024</v>
      </c>
      <c r="B11" s="103">
        <f>Deli!B57</f>
        <v>10</v>
      </c>
      <c r="C11" s="104">
        <f>Deli!C57</f>
        <v>58842.352278908147</v>
      </c>
      <c r="D11" s="104">
        <f>Deli!D57</f>
        <v>0</v>
      </c>
      <c r="E11" s="104">
        <f>Deli!E57</f>
        <v>0</v>
      </c>
      <c r="F11" s="104">
        <f>Deli!F57</f>
        <v>57066</v>
      </c>
      <c r="G11" s="104">
        <f>Deli!G57</f>
        <v>56468</v>
      </c>
      <c r="H11" s="104">
        <f>Deli!H57</f>
        <v>0</v>
      </c>
      <c r="I11" s="104">
        <f>Deli!I57</f>
        <v>0</v>
      </c>
      <c r="J11" s="104">
        <f>Deli!J57</f>
        <v>0</v>
      </c>
      <c r="K11" s="104">
        <f>Deli!K57</f>
        <v>56468</v>
      </c>
      <c r="L11" s="105">
        <f>Deli!L57</f>
        <v>0.54199335161573359</v>
      </c>
      <c r="M11" s="104">
        <f>Deli!M57</f>
        <v>102187.63604432817</v>
      </c>
      <c r="N11" s="104">
        <f>Deli!N57</f>
        <v>245250.32650638765</v>
      </c>
      <c r="O11" s="104">
        <f>Deli!O57</f>
        <v>245250.32650638765</v>
      </c>
      <c r="P11" s="105">
        <f>Deli!P57</f>
        <v>0.55259131325344135</v>
      </c>
      <c r="Q11" s="105">
        <f>Deli!Q57</f>
        <v>0.23024638052226717</v>
      </c>
      <c r="R11" s="105">
        <f>Deli!R57</f>
        <v>0.23024638052226717</v>
      </c>
      <c r="S11" s="106">
        <f>Deli!S57</f>
        <v>0</v>
      </c>
      <c r="T11" s="97" t="s">
        <v>410</v>
      </c>
      <c r="U11" s="97" t="s">
        <v>504</v>
      </c>
      <c r="V11" s="103">
        <f t="shared" si="0"/>
        <v>140</v>
      </c>
      <c r="W11" s="103">
        <f t="shared" si="1"/>
        <v>336</v>
      </c>
      <c r="X11" s="102">
        <f t="shared" si="2"/>
        <v>5</v>
      </c>
      <c r="Y11">
        <v>10</v>
      </c>
    </row>
    <row r="12" spans="1:25" x14ac:dyDescent="0.25">
      <c r="A12" s="97">
        <f>IF(Deli!A58&gt;0,Deli!A58,IF(ISBLANK(Deli!A58),A11,Deli!A58))</f>
        <v>2024</v>
      </c>
      <c r="B12" s="103">
        <f>Deli!B58</f>
        <v>11</v>
      </c>
      <c r="C12" s="104">
        <f>Deli!C58</f>
        <v>48814.257404406868</v>
      </c>
      <c r="D12" s="104">
        <f>Deli!D58</f>
        <v>0</v>
      </c>
      <c r="E12" s="104">
        <f>Deli!E58</f>
        <v>0</v>
      </c>
      <c r="F12" s="104">
        <f>Deli!F58</f>
        <v>59595</v>
      </c>
      <c r="G12" s="104">
        <f>Deli!G58</f>
        <v>60183</v>
      </c>
      <c r="H12" s="104">
        <f>Deli!H58</f>
        <v>0</v>
      </c>
      <c r="I12" s="104">
        <f>Deli!I58</f>
        <v>0</v>
      </c>
      <c r="J12" s="104">
        <f>Deli!J58</f>
        <v>0</v>
      </c>
      <c r="K12" s="104">
        <f>Deli!K58</f>
        <v>60183</v>
      </c>
      <c r="L12" s="105">
        <f>Deli!L58</f>
        <v>0.54199335161573359</v>
      </c>
      <c r="M12" s="104">
        <f>Deli!M58</f>
        <v>102187.63604432817</v>
      </c>
      <c r="N12" s="104">
        <f>Deli!N58</f>
        <v>245250.32650638765</v>
      </c>
      <c r="O12" s="104">
        <f>Deli!O58</f>
        <v>245250.32650638765</v>
      </c>
      <c r="P12" s="105">
        <f>Deli!P58</f>
        <v>0.58894600491485194</v>
      </c>
      <c r="Q12" s="105">
        <f>Deli!Q58</f>
        <v>0.2453941687145216</v>
      </c>
      <c r="R12" s="105">
        <f>Deli!R58</f>
        <v>0.2453941687145216</v>
      </c>
      <c r="S12" s="106">
        <f>Deli!S58</f>
        <v>0</v>
      </c>
      <c r="T12" s="97" t="s">
        <v>410</v>
      </c>
      <c r="U12" s="97" t="s">
        <v>504</v>
      </c>
      <c r="V12" s="103">
        <f t="shared" si="0"/>
        <v>140</v>
      </c>
      <c r="W12" s="103">
        <f t="shared" si="1"/>
        <v>336</v>
      </c>
      <c r="X12" s="102">
        <f t="shared" si="2"/>
        <v>5</v>
      </c>
      <c r="Y12">
        <v>11</v>
      </c>
    </row>
    <row r="13" spans="1:25" x14ac:dyDescent="0.25">
      <c r="A13" s="97">
        <f>IF(Deli!A59&gt;0,Deli!A59,IF(ISBLANK(Deli!A59),A12,Deli!A59))</f>
        <v>2024</v>
      </c>
      <c r="B13" s="103">
        <f>Deli!B59</f>
        <v>12</v>
      </c>
      <c r="C13" s="104">
        <f>Deli!C59</f>
        <v>62389.035370740079</v>
      </c>
      <c r="D13" s="104">
        <f>Deli!D59</f>
        <v>0</v>
      </c>
      <c r="E13" s="104">
        <f>Deli!E59</f>
        <v>0</v>
      </c>
      <c r="F13" s="104">
        <f>Deli!F59</f>
        <v>49231</v>
      </c>
      <c r="G13" s="104">
        <f>Deli!G59</f>
        <v>49178</v>
      </c>
      <c r="H13" s="104">
        <f>Deli!H59</f>
        <v>0</v>
      </c>
      <c r="I13" s="104">
        <f>Deli!I59</f>
        <v>0</v>
      </c>
      <c r="J13" s="104">
        <f>Deli!J59</f>
        <v>0</v>
      </c>
      <c r="K13" s="104">
        <f>Deli!K59</f>
        <v>49178</v>
      </c>
      <c r="L13" s="105">
        <f>Deli!L59</f>
        <v>0.54199335161573359</v>
      </c>
      <c r="M13" s="104">
        <f>Deli!M59</f>
        <v>102187.63604432817</v>
      </c>
      <c r="N13" s="104">
        <f>Deli!N59</f>
        <v>245250.32650638765</v>
      </c>
      <c r="O13" s="104">
        <f>Deli!O59</f>
        <v>245250.32650638765</v>
      </c>
      <c r="P13" s="105">
        <f>Deli!P59</f>
        <v>0.48125195868771226</v>
      </c>
      <c r="Q13" s="105">
        <f>Deli!Q59</f>
        <v>0.20052164945321344</v>
      </c>
      <c r="R13" s="105">
        <f>Deli!R59</f>
        <v>0.20052164945321344</v>
      </c>
      <c r="S13" s="106">
        <f>Deli!S59</f>
        <v>0</v>
      </c>
      <c r="T13" s="97" t="s">
        <v>410</v>
      </c>
      <c r="U13" s="97" t="s">
        <v>504</v>
      </c>
      <c r="V13" s="103">
        <f t="shared" si="0"/>
        <v>140</v>
      </c>
      <c r="W13" s="103">
        <f t="shared" si="1"/>
        <v>336</v>
      </c>
      <c r="X13" s="102">
        <f t="shared" si="2"/>
        <v>5</v>
      </c>
      <c r="Y13">
        <v>12</v>
      </c>
    </row>
    <row r="14" spans="1:25" x14ac:dyDescent="0.25">
      <c r="A14" s="97">
        <f>IF(Deli!A60&gt;0,Deli!A60,IF(ISBLANK(Deli!A60),A13,Deli!A60))</f>
        <v>2024</v>
      </c>
      <c r="B14" s="103">
        <f>Deli!B60</f>
        <v>13</v>
      </c>
      <c r="C14" s="104">
        <f>Deli!C60</f>
        <v>53251.779379667947</v>
      </c>
      <c r="D14" s="104">
        <f>Deli!D60</f>
        <v>0</v>
      </c>
      <c r="E14" s="104">
        <f>Deli!E60</f>
        <v>0</v>
      </c>
      <c r="F14" s="104">
        <f>Deli!F60</f>
        <v>61541</v>
      </c>
      <c r="G14" s="104">
        <f>Deli!G60</f>
        <v>61531</v>
      </c>
      <c r="H14" s="104">
        <f>Deli!H60</f>
        <v>0</v>
      </c>
      <c r="I14" s="104">
        <f>Deli!I60</f>
        <v>0</v>
      </c>
      <c r="J14" s="104">
        <f>Deli!J60</f>
        <v>0</v>
      </c>
      <c r="K14" s="104">
        <f>Deli!K60</f>
        <v>61531</v>
      </c>
      <c r="L14" s="105">
        <f>Deli!L60</f>
        <v>0.54199335161573359</v>
      </c>
      <c r="M14" s="104">
        <f>Deli!M60</f>
        <v>127734.54505541021</v>
      </c>
      <c r="N14" s="104">
        <f>Deli!N60</f>
        <v>306562.90813298454</v>
      </c>
      <c r="O14" s="104">
        <f>Deli!O60</f>
        <v>306562.90813298454</v>
      </c>
      <c r="P14" s="105">
        <f>Deli!P60</f>
        <v>0.48170993972936882</v>
      </c>
      <c r="Q14" s="105">
        <f>Deli!Q60</f>
        <v>0.20071247488723698</v>
      </c>
      <c r="R14" s="105">
        <f>Deli!R60</f>
        <v>0.20071247488723698</v>
      </c>
      <c r="S14" s="106">
        <f>Deli!S60</f>
        <v>0</v>
      </c>
      <c r="T14" s="97" t="s">
        <v>410</v>
      </c>
      <c r="U14" s="97" t="s">
        <v>504</v>
      </c>
      <c r="V14" s="103">
        <f t="shared" si="0"/>
        <v>140</v>
      </c>
      <c r="W14" s="103">
        <f t="shared" si="1"/>
        <v>336</v>
      </c>
      <c r="X14" s="102">
        <f t="shared" si="2"/>
        <v>5</v>
      </c>
      <c r="Y14">
        <v>13</v>
      </c>
    </row>
    <row r="15" spans="1:25" x14ac:dyDescent="0.25">
      <c r="A15" s="97">
        <f>IF(Deli!A61&gt;0,Deli!A61,IF(ISBLANK(Deli!A61),A14,Deli!A61))</f>
        <v>2025</v>
      </c>
      <c r="B15" s="103">
        <f>Deli!B61</f>
        <v>1</v>
      </c>
      <c r="C15" s="104">
        <f>Deli!C61</f>
        <v>54359.373349679307</v>
      </c>
      <c r="D15" s="104">
        <f>Deli!D61</f>
        <v>0</v>
      </c>
      <c r="E15" s="104">
        <f>Deli!E61</f>
        <v>0</v>
      </c>
      <c r="F15" s="104">
        <f>Deli!F61</f>
        <v>51262</v>
      </c>
      <c r="G15" s="104">
        <f>Deli!G61</f>
        <v>51262</v>
      </c>
      <c r="H15" s="104">
        <f>Deli!H61</f>
        <v>0</v>
      </c>
      <c r="I15" s="104">
        <f>Deli!I61</f>
        <v>0</v>
      </c>
      <c r="J15" s="104">
        <f>Deli!J61</f>
        <v>51262</v>
      </c>
      <c r="K15" s="104">
        <f>Deli!K61</f>
        <v>51262</v>
      </c>
      <c r="L15" s="105">
        <f>Deli!L61</f>
        <v>0.72682303851884678</v>
      </c>
      <c r="M15" s="104">
        <f>Deli!M61</f>
        <v>137035.49666685725</v>
      </c>
      <c r="N15" s="104">
        <f>Deli!N61</f>
        <v>328885.19200045738</v>
      </c>
      <c r="O15" s="104">
        <f>Deli!O61</f>
        <v>328885.19200045738</v>
      </c>
      <c r="P15" s="105">
        <f>Deli!P61</f>
        <v>0.37407825889536828</v>
      </c>
      <c r="Q15" s="105">
        <f>Deli!Q61</f>
        <v>0.15586594120640346</v>
      </c>
      <c r="R15" s="105">
        <f>Deli!R61</f>
        <v>0.15586594120640346</v>
      </c>
      <c r="S15" s="106">
        <f>Deli!S61</f>
        <v>0</v>
      </c>
      <c r="T15" s="97" t="s">
        <v>410</v>
      </c>
      <c r="U15" s="97" t="s">
        <v>504</v>
      </c>
      <c r="V15" s="103">
        <f t="shared" si="0"/>
        <v>140</v>
      </c>
      <c r="W15" s="103">
        <f t="shared" si="1"/>
        <v>336</v>
      </c>
      <c r="X15" s="102">
        <f t="shared" si="2"/>
        <v>5</v>
      </c>
      <c r="Y15">
        <v>14</v>
      </c>
    </row>
    <row r="16" spans="1:25" x14ac:dyDescent="0.25">
      <c r="A16" s="97">
        <f>IF(Deli!A62&gt;0,Deli!A62,IF(ISBLANK(Deli!A62),A15,Deli!A62))</f>
        <v>2025</v>
      </c>
      <c r="B16" s="103">
        <f>Deli!B62</f>
        <v>2</v>
      </c>
      <c r="C16" s="104">
        <f>Deli!C62</f>
        <v>64831.333570972041</v>
      </c>
      <c r="D16" s="104">
        <f>Deli!D62</f>
        <v>0</v>
      </c>
      <c r="E16" s="104">
        <f>Deli!E62</f>
        <v>0</v>
      </c>
      <c r="F16" s="104">
        <f>Deli!F62</f>
        <v>59316</v>
      </c>
      <c r="G16" s="104">
        <f>Deli!G62</f>
        <v>59216</v>
      </c>
      <c r="H16" s="104">
        <f>Deli!H62</f>
        <v>0</v>
      </c>
      <c r="I16" s="104">
        <f>Deli!I62</f>
        <v>0</v>
      </c>
      <c r="J16" s="104">
        <f>Deli!J62</f>
        <v>59216</v>
      </c>
      <c r="K16" s="104">
        <f>Deli!K62</f>
        <v>59216</v>
      </c>
      <c r="L16" s="105">
        <f>Deli!L62</f>
        <v>0.72682303851884678</v>
      </c>
      <c r="M16" s="104">
        <f>Deli!M62</f>
        <v>137035.49666685725</v>
      </c>
      <c r="N16" s="104">
        <f>Deli!N62</f>
        <v>328885.19200045738</v>
      </c>
      <c r="O16" s="104">
        <f>Deli!O62</f>
        <v>328885.19200045738</v>
      </c>
      <c r="P16" s="105">
        <f>Deli!P62</f>
        <v>0.43212161403667682</v>
      </c>
      <c r="Q16" s="105">
        <f>Deli!Q62</f>
        <v>0.18005067251528201</v>
      </c>
      <c r="R16" s="105">
        <f>Deli!R62</f>
        <v>0.18005067251528201</v>
      </c>
      <c r="S16" s="106">
        <f>Deli!S62</f>
        <v>0</v>
      </c>
      <c r="T16" s="97" t="s">
        <v>410</v>
      </c>
      <c r="U16" s="97" t="s">
        <v>504</v>
      </c>
      <c r="V16" s="103">
        <f t="shared" si="0"/>
        <v>140</v>
      </c>
      <c r="W16" s="103">
        <f t="shared" si="1"/>
        <v>336</v>
      </c>
      <c r="X16" s="102">
        <f t="shared" si="2"/>
        <v>5</v>
      </c>
      <c r="Y16">
        <v>15</v>
      </c>
    </row>
    <row r="17" spans="1:25" x14ac:dyDescent="0.25">
      <c r="A17" s="97">
        <f>IF(Deli!A63&gt;0,Deli!A63,IF(ISBLANK(Deli!A63),A16,Deli!A63))</f>
        <v>2025</v>
      </c>
      <c r="B17" s="103">
        <f>Deli!B63</f>
        <v>3</v>
      </c>
      <c r="C17" s="104">
        <f>Deli!C63</f>
        <v>52856.070209044257</v>
      </c>
      <c r="D17" s="104">
        <f>Deli!D63</f>
        <v>0</v>
      </c>
      <c r="E17" s="104">
        <f>Deli!E63</f>
        <v>0</v>
      </c>
      <c r="F17" s="104">
        <f>Deli!F63</f>
        <v>63436</v>
      </c>
      <c r="G17" s="104">
        <f>Deli!G63</f>
        <v>61866</v>
      </c>
      <c r="H17" s="104">
        <f>Deli!H63</f>
        <v>0</v>
      </c>
      <c r="I17" s="104">
        <f>Deli!I63</f>
        <v>0</v>
      </c>
      <c r="J17" s="104">
        <f>Deli!J63</f>
        <v>61866</v>
      </c>
      <c r="K17" s="104">
        <f>Deli!K63</f>
        <v>61866</v>
      </c>
      <c r="L17" s="105">
        <f>Deli!L63</f>
        <v>0.72682303851884678</v>
      </c>
      <c r="M17" s="104">
        <f>Deli!M63</f>
        <v>137035.49666685725</v>
      </c>
      <c r="N17" s="104">
        <f>Deli!N63</f>
        <v>328885.19200045738</v>
      </c>
      <c r="O17" s="104">
        <f>Deli!O63</f>
        <v>328885.19200045738</v>
      </c>
      <c r="P17" s="105">
        <f>Deli!P63</f>
        <v>0.45145966924468128</v>
      </c>
      <c r="Q17" s="105">
        <f>Deli!Q63</f>
        <v>0.18810819551861721</v>
      </c>
      <c r="R17" s="105">
        <f>Deli!R63</f>
        <v>0.18810819551861721</v>
      </c>
      <c r="S17" s="106">
        <f>Deli!S63</f>
        <v>0</v>
      </c>
      <c r="T17" s="97" t="s">
        <v>410</v>
      </c>
      <c r="U17" s="97" t="s">
        <v>504</v>
      </c>
      <c r="V17" s="103">
        <f t="shared" si="0"/>
        <v>140</v>
      </c>
      <c r="W17" s="103">
        <f t="shared" si="1"/>
        <v>336</v>
      </c>
      <c r="X17" s="102">
        <f t="shared" si="2"/>
        <v>5</v>
      </c>
      <c r="Y17">
        <v>16</v>
      </c>
    </row>
    <row r="18" spans="1:25" x14ac:dyDescent="0.25">
      <c r="A18" s="97">
        <f>IF(Deli!A64&gt;0,Deli!A64,IF(ISBLANK(Deli!A64),A17,Deli!A64))</f>
        <v>2025</v>
      </c>
      <c r="B18" s="103">
        <f>Deli!B64</f>
        <v>4</v>
      </c>
      <c r="C18" s="104">
        <f>Deli!C64</f>
        <v>96212.253696695931</v>
      </c>
      <c r="D18" s="104">
        <f>Deli!D64</f>
        <v>0</v>
      </c>
      <c r="E18" s="104">
        <f>Deli!E64</f>
        <v>0</v>
      </c>
      <c r="F18" s="104">
        <f>Deli!F64</f>
        <v>87884</v>
      </c>
      <c r="G18" s="104">
        <f>Deli!G64</f>
        <v>87731</v>
      </c>
      <c r="H18" s="104">
        <f>Deli!H64</f>
        <v>0</v>
      </c>
      <c r="I18" s="104">
        <f>Deli!I64</f>
        <v>0</v>
      </c>
      <c r="J18" s="104">
        <f>Deli!J64</f>
        <v>87731</v>
      </c>
      <c r="K18" s="104">
        <f>Deli!K64</f>
        <v>87731</v>
      </c>
      <c r="L18" s="105">
        <f>Deli!L64</f>
        <v>0.72682303851884678</v>
      </c>
      <c r="M18" s="104">
        <f>Deli!M64</f>
        <v>137035.49666685725</v>
      </c>
      <c r="N18" s="104">
        <f>Deli!N64</f>
        <v>328885.19200045738</v>
      </c>
      <c r="O18" s="104">
        <f>Deli!O64</f>
        <v>328885.19200045738</v>
      </c>
      <c r="P18" s="105">
        <f>Deli!P64</f>
        <v>0.64020638545412889</v>
      </c>
      <c r="Q18" s="105">
        <f>Deli!Q64</f>
        <v>0.26675266060588704</v>
      </c>
      <c r="R18" s="105">
        <f>Deli!R64</f>
        <v>0.26675266060588704</v>
      </c>
      <c r="S18" s="106">
        <f>Deli!S64</f>
        <v>0</v>
      </c>
      <c r="T18" s="97" t="s">
        <v>410</v>
      </c>
      <c r="U18" s="97" t="s">
        <v>504</v>
      </c>
      <c r="V18" s="103">
        <f t="shared" si="0"/>
        <v>140</v>
      </c>
      <c r="W18" s="103">
        <f t="shared" si="1"/>
        <v>336</v>
      </c>
      <c r="X18" s="102">
        <f t="shared" si="2"/>
        <v>5</v>
      </c>
      <c r="Y18">
        <v>17</v>
      </c>
    </row>
    <row r="19" spans="1:25" x14ac:dyDescent="0.25">
      <c r="A19" s="97">
        <f>IF(Deli!A65&gt;0,Deli!A65,IF(ISBLANK(Deli!A65),A18,Deli!A65))</f>
        <v>2025</v>
      </c>
      <c r="B19" s="103">
        <f>Deli!B65</f>
        <v>5</v>
      </c>
      <c r="C19" s="104">
        <f>Deli!C65</f>
        <v>86861.588784498541</v>
      </c>
      <c r="D19" s="104">
        <f>Deli!D65</f>
        <v>0</v>
      </c>
      <c r="E19" s="104">
        <f>Deli!E65</f>
        <v>0</v>
      </c>
      <c r="F19" s="104">
        <f>Deli!F65</f>
        <v>0</v>
      </c>
      <c r="G19" s="104">
        <f>Deli!G65</f>
        <v>0</v>
      </c>
      <c r="H19" s="104">
        <f>Deli!H65</f>
        <v>0</v>
      </c>
      <c r="I19" s="104">
        <f>Deli!I65</f>
        <v>0</v>
      </c>
      <c r="J19" s="104">
        <f>Deli!J65</f>
        <v>0</v>
      </c>
      <c r="K19" s="104">
        <f>Deli!K65</f>
        <v>86861.588784498541</v>
      </c>
      <c r="L19" s="105">
        <f>Deli!L65</f>
        <v>0.72682303851884678</v>
      </c>
      <c r="M19" s="104">
        <f>Deli!M65</f>
        <v>137035.49666685725</v>
      </c>
      <c r="N19" s="104">
        <f>Deli!N65</f>
        <v>328885.19200045738</v>
      </c>
      <c r="O19" s="104">
        <f>Deli!O65</f>
        <v>328885.19200045738</v>
      </c>
      <c r="P19" s="105">
        <f>Deli!P65</f>
        <v>0.63386196202627021</v>
      </c>
      <c r="Q19" s="105">
        <f>Deli!Q65</f>
        <v>0.26410915084427927</v>
      </c>
      <c r="R19" s="105">
        <f>Deli!R65</f>
        <v>0.26410915084427927</v>
      </c>
      <c r="S19" s="106">
        <f>Deli!S65</f>
        <v>0</v>
      </c>
      <c r="T19" s="97" t="s">
        <v>410</v>
      </c>
      <c r="U19" s="97" t="s">
        <v>504</v>
      </c>
      <c r="V19" s="103">
        <f t="shared" si="0"/>
        <v>140</v>
      </c>
      <c r="W19" s="103">
        <f t="shared" si="1"/>
        <v>336</v>
      </c>
      <c r="X19" s="102">
        <f t="shared" si="2"/>
        <v>5</v>
      </c>
      <c r="Y19">
        <v>18</v>
      </c>
    </row>
    <row r="20" spans="1:25" x14ac:dyDescent="0.25">
      <c r="A20" s="97">
        <f>IF(Deli!A66&gt;0,Deli!A66,IF(ISBLANK(Deli!A66),A19,Deli!A66))</f>
        <v>2025</v>
      </c>
      <c r="B20" s="103">
        <f>Deli!B66</f>
        <v>6</v>
      </c>
      <c r="C20" s="104">
        <f>Deli!C66</f>
        <v>83541.190355892249</v>
      </c>
      <c r="D20" s="104">
        <f>Deli!D66</f>
        <v>0</v>
      </c>
      <c r="E20" s="104">
        <f>Deli!E66</f>
        <v>0</v>
      </c>
      <c r="F20" s="104">
        <f>Deli!F66</f>
        <v>0</v>
      </c>
      <c r="G20" s="104">
        <f>Deli!G66</f>
        <v>0</v>
      </c>
      <c r="H20" s="104">
        <f>Deli!H66</f>
        <v>0</v>
      </c>
      <c r="I20" s="104">
        <f>Deli!I66</f>
        <v>0</v>
      </c>
      <c r="J20" s="104">
        <f>Deli!J66</f>
        <v>0</v>
      </c>
      <c r="K20" s="104">
        <f>Deli!K66</f>
        <v>83541.190355892249</v>
      </c>
      <c r="L20" s="105">
        <f>Deli!L66</f>
        <v>0.72682303851884678</v>
      </c>
      <c r="M20" s="104">
        <f>Deli!M66</f>
        <v>137035.49666685725</v>
      </c>
      <c r="N20" s="104">
        <f>Deli!N66</f>
        <v>328885.19200045738</v>
      </c>
      <c r="O20" s="104">
        <f>Deli!O66</f>
        <v>328885.19200045738</v>
      </c>
      <c r="P20" s="105">
        <f>Deli!P66</f>
        <v>0.60963175518666268</v>
      </c>
      <c r="Q20" s="105">
        <f>Deli!Q66</f>
        <v>0.25401323132777615</v>
      </c>
      <c r="R20" s="105">
        <f>Deli!R66</f>
        <v>0.25401323132777615</v>
      </c>
      <c r="S20" s="106">
        <f>Deli!S66</f>
        <v>0</v>
      </c>
      <c r="T20" s="97" t="s">
        <v>410</v>
      </c>
      <c r="U20" s="97" t="s">
        <v>504</v>
      </c>
      <c r="V20" s="103">
        <f t="shared" si="0"/>
        <v>140</v>
      </c>
      <c r="W20" s="103">
        <f t="shared" si="1"/>
        <v>336</v>
      </c>
      <c r="X20" s="102">
        <f t="shared" si="2"/>
        <v>5</v>
      </c>
      <c r="Y20">
        <v>19</v>
      </c>
    </row>
    <row r="21" spans="1:25" x14ac:dyDescent="0.25">
      <c r="A21" s="97">
        <f>IF(Deli!A67&gt;0,Deli!A67,IF(ISBLANK(Deli!A67),A20,Deli!A67))</f>
        <v>2025</v>
      </c>
      <c r="B21" s="103">
        <f>Deli!B67</f>
        <v>7</v>
      </c>
      <c r="C21" s="104">
        <f>Deli!C67</f>
        <v>57229.548262542376</v>
      </c>
      <c r="D21" s="104">
        <f>Deli!D67</f>
        <v>0</v>
      </c>
      <c r="E21" s="104">
        <f>Deli!E67</f>
        <v>0</v>
      </c>
      <c r="F21" s="104">
        <f>Deli!F67</f>
        <v>0</v>
      </c>
      <c r="G21" s="104">
        <f>Deli!G67</f>
        <v>0</v>
      </c>
      <c r="H21" s="104">
        <f>Deli!H67</f>
        <v>0</v>
      </c>
      <c r="I21" s="104">
        <f>Deli!I67</f>
        <v>0</v>
      </c>
      <c r="J21" s="104">
        <f>Deli!J67</f>
        <v>0</v>
      </c>
      <c r="K21" s="104">
        <f>Deli!K67</f>
        <v>57229.548262542376</v>
      </c>
      <c r="L21" s="105">
        <f>Deli!L67</f>
        <v>0.72682303851884678</v>
      </c>
      <c r="M21" s="104">
        <f>Deli!M67</f>
        <v>137035.49666685725</v>
      </c>
      <c r="N21" s="104">
        <f>Deli!N67</f>
        <v>328885.19200045738</v>
      </c>
      <c r="O21" s="104">
        <f>Deli!O67</f>
        <v>328885.19200045738</v>
      </c>
      <c r="P21" s="105">
        <f>Deli!P67</f>
        <v>0.4176257222000761</v>
      </c>
      <c r="Q21" s="105">
        <f>Deli!Q67</f>
        <v>0.17401071758336503</v>
      </c>
      <c r="R21" s="105">
        <f>Deli!R67</f>
        <v>0.17401071758336503</v>
      </c>
      <c r="S21" s="106">
        <f>Deli!S67</f>
        <v>0</v>
      </c>
      <c r="T21" s="97" t="s">
        <v>410</v>
      </c>
      <c r="U21" s="97" t="s">
        <v>504</v>
      </c>
      <c r="V21" s="103">
        <f t="shared" si="0"/>
        <v>140</v>
      </c>
      <c r="W21" s="103">
        <f t="shared" si="1"/>
        <v>336</v>
      </c>
      <c r="X21" s="102">
        <f t="shared" si="2"/>
        <v>5</v>
      </c>
      <c r="Y21">
        <v>20</v>
      </c>
    </row>
    <row r="22" spans="1:25" x14ac:dyDescent="0.25">
      <c r="A22" s="97">
        <f>IF(Deli!A68&gt;0,Deli!A68,IF(ISBLANK(Deli!A68),A21,Deli!A68))</f>
        <v>2025</v>
      </c>
      <c r="B22" s="103">
        <f>Deli!B68</f>
        <v>8</v>
      </c>
      <c r="C22" s="104">
        <f>Deli!C68</f>
        <v>58092.476667716895</v>
      </c>
      <c r="D22" s="104">
        <f>Deli!D68</f>
        <v>0</v>
      </c>
      <c r="E22" s="104">
        <f>Deli!E68</f>
        <v>0</v>
      </c>
      <c r="F22" s="104">
        <f>Deli!F68</f>
        <v>0</v>
      </c>
      <c r="G22" s="104">
        <f>Deli!G68</f>
        <v>0</v>
      </c>
      <c r="H22" s="104">
        <f>Deli!H68</f>
        <v>0</v>
      </c>
      <c r="I22" s="104">
        <f>Deli!I68</f>
        <v>0</v>
      </c>
      <c r="J22" s="104">
        <f>Deli!J68</f>
        <v>0</v>
      </c>
      <c r="K22" s="104">
        <f>Deli!K68</f>
        <v>58092.476667716895</v>
      </c>
      <c r="L22" s="105">
        <f>Deli!L68</f>
        <v>0.72682303851884678</v>
      </c>
      <c r="M22" s="104">
        <f>Deli!M68</f>
        <v>137035.49666685725</v>
      </c>
      <c r="N22" s="104">
        <f>Deli!N68</f>
        <v>328885.19200045738</v>
      </c>
      <c r="O22" s="104">
        <f>Deli!O68</f>
        <v>328885.19200045738</v>
      </c>
      <c r="P22" s="105">
        <f>Deli!P68</f>
        <v>0.42392283810189502</v>
      </c>
      <c r="Q22" s="105">
        <f>Deli!Q68</f>
        <v>0.1766345158757896</v>
      </c>
      <c r="R22" s="105">
        <f>Deli!R68</f>
        <v>0.1766345158757896</v>
      </c>
      <c r="S22" s="106">
        <f>Deli!S68</f>
        <v>0</v>
      </c>
      <c r="T22" s="97" t="s">
        <v>410</v>
      </c>
      <c r="U22" s="97" t="s">
        <v>504</v>
      </c>
      <c r="V22" s="103">
        <f t="shared" si="0"/>
        <v>140</v>
      </c>
      <c r="W22" s="103">
        <f t="shared" si="1"/>
        <v>336</v>
      </c>
      <c r="X22" s="102">
        <f t="shared" si="2"/>
        <v>5</v>
      </c>
      <c r="Y22">
        <v>21</v>
      </c>
    </row>
    <row r="23" spans="1:25" x14ac:dyDescent="0.25">
      <c r="A23" s="97">
        <f>IF(Deli!A69&gt;0,Deli!A69,IF(ISBLANK(Deli!A69),A22,Deli!A69))</f>
        <v>2025</v>
      </c>
      <c r="B23" s="103">
        <f>Deli!B69</f>
        <v>9</v>
      </c>
      <c r="C23" s="104">
        <f>Deli!C69</f>
        <v>53254.2792655823</v>
      </c>
      <c r="D23" s="104">
        <f>Deli!D69</f>
        <v>0</v>
      </c>
      <c r="E23" s="104">
        <f>Deli!E69</f>
        <v>0</v>
      </c>
      <c r="F23" s="104">
        <f>Deli!F69</f>
        <v>0</v>
      </c>
      <c r="G23" s="104">
        <f>Deli!G69</f>
        <v>0</v>
      </c>
      <c r="H23" s="104">
        <f>Deli!H69</f>
        <v>0</v>
      </c>
      <c r="I23" s="104">
        <f>Deli!I69</f>
        <v>0</v>
      </c>
      <c r="J23" s="104">
        <f>Deli!J69</f>
        <v>0</v>
      </c>
      <c r="K23" s="104">
        <f>Deli!K69</f>
        <v>53254.2792655823</v>
      </c>
      <c r="L23" s="105">
        <f>Deli!L69</f>
        <v>0.72682303851884678</v>
      </c>
      <c r="M23" s="104">
        <f>Deli!M69</f>
        <v>137035.49666685725</v>
      </c>
      <c r="N23" s="104">
        <f>Deli!N69</f>
        <v>328885.19200045738</v>
      </c>
      <c r="O23" s="104">
        <f>Deli!O69</f>
        <v>328885.19200045738</v>
      </c>
      <c r="P23" s="105">
        <f>Deli!P69</f>
        <v>0.38861667641521475</v>
      </c>
      <c r="Q23" s="105">
        <f>Deli!Q69</f>
        <v>0.16192361517300616</v>
      </c>
      <c r="R23" s="105">
        <f>Deli!R69</f>
        <v>0.16192361517300616</v>
      </c>
      <c r="S23" s="106">
        <f>Deli!S69</f>
        <v>0</v>
      </c>
      <c r="T23" s="97" t="s">
        <v>410</v>
      </c>
      <c r="U23" s="97" t="s">
        <v>504</v>
      </c>
      <c r="V23" s="103">
        <f t="shared" si="0"/>
        <v>140</v>
      </c>
      <c r="W23" s="103">
        <f t="shared" si="1"/>
        <v>336</v>
      </c>
      <c r="X23" s="102">
        <f t="shared" si="2"/>
        <v>5</v>
      </c>
      <c r="Y23">
        <v>22</v>
      </c>
    </row>
    <row r="24" spans="1:25" x14ac:dyDescent="0.25">
      <c r="A24" s="97">
        <f>IF(Deli!A70&gt;0,Deli!A70,IF(ISBLANK(Deli!A70),A23,Deli!A70))</f>
        <v>2025</v>
      </c>
      <c r="B24" s="103">
        <f>Deli!B70</f>
        <v>10</v>
      </c>
      <c r="C24" s="104">
        <f>Deli!C70</f>
        <v>48150.040695053984</v>
      </c>
      <c r="D24" s="104">
        <f>Deli!D70</f>
        <v>0</v>
      </c>
      <c r="E24" s="104">
        <f>Deli!E70</f>
        <v>0</v>
      </c>
      <c r="F24" s="104">
        <f>Deli!F70</f>
        <v>0</v>
      </c>
      <c r="G24" s="104">
        <f>Deli!G70</f>
        <v>0</v>
      </c>
      <c r="H24" s="104">
        <f>Deli!H70</f>
        <v>0</v>
      </c>
      <c r="I24" s="104">
        <f>Deli!I70</f>
        <v>0</v>
      </c>
      <c r="J24" s="104">
        <f>Deli!J70</f>
        <v>0</v>
      </c>
      <c r="K24" s="104">
        <f>Deli!K70</f>
        <v>48150.040695053984</v>
      </c>
      <c r="L24" s="105">
        <f>Deli!L70</f>
        <v>0.72682303851884678</v>
      </c>
      <c r="M24" s="104">
        <f>Deli!M70</f>
        <v>137035.49666685725</v>
      </c>
      <c r="N24" s="104">
        <f>Deli!N70</f>
        <v>328885.19200045738</v>
      </c>
      <c r="O24" s="104">
        <f>Deli!O70</f>
        <v>328885.19200045738</v>
      </c>
      <c r="P24" s="105">
        <f>Deli!P70</f>
        <v>0.35136911140702515</v>
      </c>
      <c r="Q24" s="105">
        <f>Deli!Q70</f>
        <v>0.14640379641959381</v>
      </c>
      <c r="R24" s="105">
        <f>Deli!R70</f>
        <v>0.14640379641959381</v>
      </c>
      <c r="S24" s="106">
        <f>Deli!S70</f>
        <v>0</v>
      </c>
      <c r="T24" s="97" t="s">
        <v>410</v>
      </c>
      <c r="U24" s="97" t="s">
        <v>504</v>
      </c>
      <c r="V24" s="103">
        <f t="shared" si="0"/>
        <v>140</v>
      </c>
      <c r="W24" s="103">
        <f t="shared" si="1"/>
        <v>336</v>
      </c>
      <c r="X24" s="102">
        <f t="shared" si="2"/>
        <v>5</v>
      </c>
      <c r="Y24">
        <v>23</v>
      </c>
    </row>
    <row r="25" spans="1:25" x14ac:dyDescent="0.25">
      <c r="A25" s="97">
        <f>IF(Deli!A71&gt;0,Deli!A71,IF(ISBLANK(Deli!A71),A24,Deli!A71))</f>
        <v>2025</v>
      </c>
      <c r="B25" s="103">
        <f>Deli!B71</f>
        <v>11</v>
      </c>
      <c r="C25" s="104">
        <f>Deli!C71</f>
        <v>51317.8065302549</v>
      </c>
      <c r="D25" s="104">
        <f>Deli!D71</f>
        <v>0</v>
      </c>
      <c r="E25" s="104">
        <f>Deli!E71</f>
        <v>0</v>
      </c>
      <c r="F25" s="104">
        <f>Deli!F71</f>
        <v>0</v>
      </c>
      <c r="G25" s="104">
        <f>Deli!G71</f>
        <v>0</v>
      </c>
      <c r="H25" s="104">
        <f>Deli!H71</f>
        <v>0</v>
      </c>
      <c r="I25" s="104">
        <f>Deli!I71</f>
        <v>0</v>
      </c>
      <c r="J25" s="104">
        <f>Deli!J71</f>
        <v>0</v>
      </c>
      <c r="K25" s="104">
        <f>Deli!K71</f>
        <v>51317.8065302549</v>
      </c>
      <c r="L25" s="105">
        <f>Deli!L71</f>
        <v>0.72682303851884678</v>
      </c>
      <c r="M25" s="104">
        <f>Deli!M71</f>
        <v>137035.49666685725</v>
      </c>
      <c r="N25" s="104">
        <f>Deli!N71</f>
        <v>328885.19200045738</v>
      </c>
      <c r="O25" s="104">
        <f>Deli!O71</f>
        <v>328885.19200045738</v>
      </c>
      <c r="P25" s="105">
        <f>Deli!P71</f>
        <v>0.37448550031538202</v>
      </c>
      <c r="Q25" s="105">
        <f>Deli!Q71</f>
        <v>0.15603562513140917</v>
      </c>
      <c r="R25" s="105">
        <f>Deli!R71</f>
        <v>0.15603562513140917</v>
      </c>
      <c r="S25" s="106">
        <f>Deli!S71</f>
        <v>0</v>
      </c>
      <c r="T25" s="97" t="s">
        <v>410</v>
      </c>
      <c r="U25" s="97" t="s">
        <v>504</v>
      </c>
      <c r="V25" s="103">
        <f t="shared" si="0"/>
        <v>140</v>
      </c>
      <c r="W25" s="103">
        <f t="shared" si="1"/>
        <v>336</v>
      </c>
      <c r="X25" s="102">
        <f t="shared" si="2"/>
        <v>5</v>
      </c>
      <c r="Y25">
        <v>24</v>
      </c>
    </row>
    <row r="26" spans="1:25" x14ac:dyDescent="0.25">
      <c r="A26" s="97">
        <f>IF(Deli!A72&gt;0,Deli!A72,IF(ISBLANK(Deli!A72),A25,Deli!A72))</f>
        <v>2025</v>
      </c>
      <c r="B26" s="103">
        <f>Deli!B72</f>
        <v>12</v>
      </c>
      <c r="C26" s="104">
        <f>Deli!C72</f>
        <v>41933.8864720083</v>
      </c>
      <c r="D26" s="104">
        <f>Deli!D72</f>
        <v>0</v>
      </c>
      <c r="E26" s="104">
        <f>Deli!E72</f>
        <v>0</v>
      </c>
      <c r="F26" s="104">
        <f>Deli!F72</f>
        <v>0</v>
      </c>
      <c r="G26" s="104">
        <f>Deli!G72</f>
        <v>0</v>
      </c>
      <c r="H26" s="104">
        <f>Deli!H72</f>
        <v>0</v>
      </c>
      <c r="I26" s="104">
        <f>Deli!I72</f>
        <v>0</v>
      </c>
      <c r="J26" s="104">
        <f>Deli!J72</f>
        <v>0</v>
      </c>
      <c r="K26" s="104">
        <f>Deli!K72</f>
        <v>41933.8864720083</v>
      </c>
      <c r="L26" s="105">
        <f>Deli!L72</f>
        <v>0.72682303851884678</v>
      </c>
      <c r="M26" s="104">
        <f>Deli!M72</f>
        <v>137035.49666685725</v>
      </c>
      <c r="N26" s="104">
        <f>Deli!N72</f>
        <v>328885.19200045738</v>
      </c>
      <c r="O26" s="104">
        <f>Deli!O72</f>
        <v>328885.19200045738</v>
      </c>
      <c r="P26" s="105">
        <f>Deli!P72</f>
        <v>0.30600747610637319</v>
      </c>
      <c r="Q26" s="105">
        <f>Deli!Q72</f>
        <v>0.12750311504432216</v>
      </c>
      <c r="R26" s="105">
        <f>Deli!R72</f>
        <v>0.12750311504432216</v>
      </c>
      <c r="S26" s="106">
        <f>Deli!S72</f>
        <v>0</v>
      </c>
      <c r="T26" s="97" t="s">
        <v>410</v>
      </c>
      <c r="U26" s="97" t="s">
        <v>504</v>
      </c>
      <c r="V26" s="103">
        <f t="shared" si="0"/>
        <v>140</v>
      </c>
      <c r="W26" s="103">
        <f t="shared" si="1"/>
        <v>336</v>
      </c>
      <c r="X26" s="102">
        <f t="shared" si="2"/>
        <v>5</v>
      </c>
      <c r="Y26">
        <v>25</v>
      </c>
    </row>
    <row r="27" spans="1:25" x14ac:dyDescent="0.25">
      <c r="A27" s="97">
        <f>IF(Deli!A73&gt;0,Deli!A73,IF(ISBLANK(Deli!A73),A26,Deli!A73))</f>
        <v>2025</v>
      </c>
      <c r="B27" s="103">
        <f>Deli!B73</f>
        <v>13</v>
      </c>
      <c r="C27" s="104">
        <f>Deli!C73</f>
        <v>41973.792647267364</v>
      </c>
      <c r="D27" s="104">
        <f>Deli!D73</f>
        <v>0</v>
      </c>
      <c r="E27" s="104">
        <f>Deli!E73</f>
        <v>0</v>
      </c>
      <c r="F27" s="104">
        <f>Deli!F73</f>
        <v>0</v>
      </c>
      <c r="G27" s="104">
        <f>Deli!G73</f>
        <v>0</v>
      </c>
      <c r="H27" s="104">
        <f>Deli!H73</f>
        <v>0</v>
      </c>
      <c r="I27" s="104">
        <f>Deli!I73</f>
        <v>0</v>
      </c>
      <c r="J27" s="104">
        <f>Deli!J73</f>
        <v>0</v>
      </c>
      <c r="K27" s="104">
        <f>Deli!K73</f>
        <v>41973.792647267364</v>
      </c>
      <c r="L27" s="105">
        <f>Deli!L73</f>
        <v>0.72682303851884678</v>
      </c>
      <c r="M27" s="104">
        <f>Deli!M73</f>
        <v>137035.49666685725</v>
      </c>
      <c r="N27" s="104">
        <f>Deli!N73</f>
        <v>328885.19200045738</v>
      </c>
      <c r="O27" s="104">
        <f>Deli!O73</f>
        <v>328885.19200045738</v>
      </c>
      <c r="P27" s="105">
        <f>Deli!P73</f>
        <v>0.30629868660459963</v>
      </c>
      <c r="Q27" s="105">
        <f>Deli!Q73</f>
        <v>0.12762445275191653</v>
      </c>
      <c r="R27" s="105">
        <f>Deli!R73</f>
        <v>0.12762445275191653</v>
      </c>
      <c r="S27" s="106">
        <f>Deli!S73</f>
        <v>0</v>
      </c>
      <c r="T27" s="97" t="s">
        <v>410</v>
      </c>
      <c r="U27" s="97" t="s">
        <v>504</v>
      </c>
      <c r="V27" s="103">
        <f t="shared" si="0"/>
        <v>140</v>
      </c>
      <c r="W27" s="103">
        <f t="shared" si="1"/>
        <v>336</v>
      </c>
      <c r="X27" s="102">
        <f t="shared" si="2"/>
        <v>5</v>
      </c>
      <c r="Y27">
        <v>26</v>
      </c>
    </row>
    <row r="28" spans="1:25" x14ac:dyDescent="0.25">
      <c r="A28" s="97">
        <f>IF(Deli!A74&gt;0,Deli!A74,IF(ISBLANK(Deli!A74),A27,Deli!A74))</f>
        <v>2026</v>
      </c>
      <c r="B28" s="103">
        <f>Deli!B74</f>
        <v>1</v>
      </c>
      <c r="C28" s="104">
        <f>Deli!C74</f>
        <v>51262</v>
      </c>
      <c r="D28" s="104">
        <f>Deli!D74</f>
        <v>0</v>
      </c>
      <c r="E28" s="104">
        <f>Deli!E74</f>
        <v>0</v>
      </c>
      <c r="F28" s="104">
        <f>Deli!F74</f>
        <v>0</v>
      </c>
      <c r="G28" s="104">
        <f>Deli!G74</f>
        <v>0</v>
      </c>
      <c r="H28" s="104">
        <f>Deli!H74</f>
        <v>0</v>
      </c>
      <c r="I28" s="104">
        <f>Deli!I74</f>
        <v>0</v>
      </c>
      <c r="J28" s="104">
        <f>Deli!J74</f>
        <v>0</v>
      </c>
      <c r="K28" s="104">
        <f>Deli!K74</f>
        <v>51262</v>
      </c>
      <c r="L28" s="105">
        <f>Deli!L74</f>
        <v>0.72682303851884678</v>
      </c>
      <c r="M28" s="104">
        <f>Deli!M74</f>
        <v>137035.49666685725</v>
      </c>
      <c r="N28" s="104">
        <f>Deli!N74</f>
        <v>328885.19200045738</v>
      </c>
      <c r="O28" s="104">
        <f>Deli!O74</f>
        <v>328885.19200045738</v>
      </c>
      <c r="P28" s="105">
        <f>Deli!P74</f>
        <v>0.37407825889536828</v>
      </c>
      <c r="Q28" s="105">
        <f>Deli!Q74</f>
        <v>0.15586594120640346</v>
      </c>
      <c r="R28" s="105">
        <f>Deli!R74</f>
        <v>0.15586594120640346</v>
      </c>
      <c r="S28" s="106">
        <f>Deli!S74</f>
        <v>0</v>
      </c>
      <c r="T28" s="97" t="s">
        <v>410</v>
      </c>
      <c r="U28" s="97" t="s">
        <v>504</v>
      </c>
      <c r="V28" s="103">
        <f t="shared" si="0"/>
        <v>140</v>
      </c>
      <c r="W28" s="103">
        <f t="shared" si="1"/>
        <v>336</v>
      </c>
      <c r="X28" s="102">
        <f t="shared" si="2"/>
        <v>5</v>
      </c>
      <c r="Y28">
        <v>27</v>
      </c>
    </row>
    <row r="29" spans="1:25" x14ac:dyDescent="0.25">
      <c r="A29" s="97">
        <f>IF(Deli!A75&gt;0,Deli!A75,IF(ISBLANK(Deli!A75),A28,Deli!A75))</f>
        <v>2026</v>
      </c>
      <c r="B29" s="103">
        <f>Deli!B75</f>
        <v>2</v>
      </c>
      <c r="C29" s="104">
        <f>Deli!C75</f>
        <v>59216</v>
      </c>
      <c r="D29" s="104">
        <f>Deli!D75</f>
        <v>0</v>
      </c>
      <c r="E29" s="104">
        <f>Deli!E75</f>
        <v>0</v>
      </c>
      <c r="F29" s="104">
        <f>Deli!F75</f>
        <v>0</v>
      </c>
      <c r="G29" s="104">
        <f>Deli!G75</f>
        <v>0</v>
      </c>
      <c r="H29" s="104">
        <f>Deli!H75</f>
        <v>0</v>
      </c>
      <c r="I29" s="104">
        <f>Deli!I75</f>
        <v>0</v>
      </c>
      <c r="J29" s="104">
        <f>Deli!J75</f>
        <v>0</v>
      </c>
      <c r="K29" s="104">
        <f>Deli!K75</f>
        <v>59216</v>
      </c>
      <c r="L29" s="105">
        <f>Deli!L75</f>
        <v>0.72682303851884678</v>
      </c>
      <c r="M29" s="104">
        <f>Deli!M75</f>
        <v>137035.49666685725</v>
      </c>
      <c r="N29" s="104">
        <f>Deli!N75</f>
        <v>328885.19200045738</v>
      </c>
      <c r="O29" s="104">
        <f>Deli!O75</f>
        <v>328885.19200045738</v>
      </c>
      <c r="P29" s="105">
        <f>Deli!P75</f>
        <v>0.43212161403667682</v>
      </c>
      <c r="Q29" s="105">
        <f>Deli!Q75</f>
        <v>0.18005067251528201</v>
      </c>
      <c r="R29" s="105">
        <f>Deli!R75</f>
        <v>0.18005067251528201</v>
      </c>
      <c r="S29" s="106">
        <f>Deli!S75</f>
        <v>0</v>
      </c>
      <c r="T29" s="97" t="s">
        <v>410</v>
      </c>
      <c r="U29" s="97" t="s">
        <v>504</v>
      </c>
      <c r="V29" s="103">
        <f t="shared" si="0"/>
        <v>140</v>
      </c>
      <c r="W29" s="103">
        <f t="shared" si="1"/>
        <v>336</v>
      </c>
      <c r="X29" s="102">
        <f t="shared" si="2"/>
        <v>5</v>
      </c>
      <c r="Y29">
        <v>28</v>
      </c>
    </row>
    <row r="30" spans="1:25" x14ac:dyDescent="0.25">
      <c r="A30" s="97">
        <f>IF(Deli!A76&gt;0,Deli!A76,IF(ISBLANK(Deli!A76),A29,Deli!A76))</f>
        <v>2026</v>
      </c>
      <c r="B30" s="103">
        <f>Deli!B76</f>
        <v>3</v>
      </c>
      <c r="C30" s="104">
        <f>Deli!C76</f>
        <v>61866</v>
      </c>
      <c r="D30" s="104">
        <f>Deli!D76</f>
        <v>0</v>
      </c>
      <c r="E30" s="104">
        <f>Deli!E76</f>
        <v>0</v>
      </c>
      <c r="F30" s="104">
        <f>Deli!F76</f>
        <v>0</v>
      </c>
      <c r="G30" s="104">
        <f>Deli!G76</f>
        <v>0</v>
      </c>
      <c r="H30" s="104">
        <f>Deli!H76</f>
        <v>0</v>
      </c>
      <c r="I30" s="104">
        <f>Deli!I76</f>
        <v>0</v>
      </c>
      <c r="J30" s="104">
        <f>Deli!J76</f>
        <v>0</v>
      </c>
      <c r="K30" s="104">
        <f>Deli!K76</f>
        <v>61866</v>
      </c>
      <c r="L30" s="105">
        <f>Deli!L76</f>
        <v>0.72682303851884678</v>
      </c>
      <c r="M30" s="104">
        <f>Deli!M76</f>
        <v>137035.49666685725</v>
      </c>
      <c r="N30" s="104">
        <f>Deli!N76</f>
        <v>328885.19200045738</v>
      </c>
      <c r="O30" s="104">
        <f>Deli!O76</f>
        <v>328885.19200045738</v>
      </c>
      <c r="P30" s="105">
        <f>Deli!P76</f>
        <v>0.45145966924468128</v>
      </c>
      <c r="Q30" s="105">
        <f>Deli!Q76</f>
        <v>0.18810819551861721</v>
      </c>
      <c r="R30" s="105">
        <f>Deli!R76</f>
        <v>0.18810819551861721</v>
      </c>
      <c r="S30" s="106">
        <f>Deli!S76</f>
        <v>0</v>
      </c>
      <c r="T30" s="97" t="s">
        <v>410</v>
      </c>
      <c r="U30" s="97" t="s">
        <v>504</v>
      </c>
      <c r="V30" s="103">
        <f t="shared" si="0"/>
        <v>140</v>
      </c>
      <c r="W30" s="103">
        <f t="shared" si="1"/>
        <v>336</v>
      </c>
      <c r="X30" s="102">
        <f t="shared" si="2"/>
        <v>5</v>
      </c>
      <c r="Y30">
        <v>29</v>
      </c>
    </row>
    <row r="31" spans="1:25" x14ac:dyDescent="0.25">
      <c r="A31" s="97">
        <f>IF(Deli!A77&gt;0,Deli!A77,IF(ISBLANK(Deli!A77),A30,Deli!A77))</f>
        <v>2026</v>
      </c>
      <c r="B31" s="103">
        <f>Deli!B77</f>
        <v>4</v>
      </c>
      <c r="C31" s="104">
        <f>Deli!C77</f>
        <v>87731</v>
      </c>
      <c r="D31" s="104">
        <f>Deli!D77</f>
        <v>0</v>
      </c>
      <c r="E31" s="104">
        <f>Deli!E77</f>
        <v>0</v>
      </c>
      <c r="F31" s="104">
        <f>Deli!F77</f>
        <v>0</v>
      </c>
      <c r="G31" s="104">
        <f>Deli!G77</f>
        <v>0</v>
      </c>
      <c r="H31" s="104">
        <f>Deli!H77</f>
        <v>0</v>
      </c>
      <c r="I31" s="104">
        <f>Deli!I77</f>
        <v>0</v>
      </c>
      <c r="J31" s="104">
        <f>Deli!J77</f>
        <v>0</v>
      </c>
      <c r="K31" s="104">
        <f>Deli!K77</f>
        <v>87731</v>
      </c>
      <c r="L31" s="105">
        <f>Deli!L77</f>
        <v>0.72682303851884678</v>
      </c>
      <c r="M31" s="104">
        <f>Deli!M77</f>
        <v>137035.49666685725</v>
      </c>
      <c r="N31" s="104">
        <f>Deli!N77</f>
        <v>328885.19200045738</v>
      </c>
      <c r="O31" s="104">
        <f>Deli!O77</f>
        <v>328885.19200045738</v>
      </c>
      <c r="P31" s="105">
        <f>Deli!P77</f>
        <v>0.64020638545412889</v>
      </c>
      <c r="Q31" s="105">
        <f>Deli!Q77</f>
        <v>0.26675266060588704</v>
      </c>
      <c r="R31" s="105">
        <f>Deli!R77</f>
        <v>0.26675266060588704</v>
      </c>
      <c r="S31" s="106">
        <f>Deli!S77</f>
        <v>0</v>
      </c>
      <c r="T31" s="97" t="s">
        <v>410</v>
      </c>
      <c r="U31" s="97" t="s">
        <v>504</v>
      </c>
      <c r="V31" s="103">
        <f t="shared" si="0"/>
        <v>140</v>
      </c>
      <c r="W31" s="103">
        <f t="shared" si="1"/>
        <v>336</v>
      </c>
      <c r="X31" s="102">
        <f t="shared" si="2"/>
        <v>5</v>
      </c>
      <c r="Y31">
        <v>30</v>
      </c>
    </row>
    <row r="32" spans="1:25" x14ac:dyDescent="0.25">
      <c r="A32" s="97">
        <f>IF(Deli!A78&gt;0,Deli!A78,IF(ISBLANK(Deli!A78),A31,Deli!A78))</f>
        <v>2026</v>
      </c>
      <c r="B32" s="103">
        <f>Deli!B78</f>
        <v>5</v>
      </c>
      <c r="C32" s="104">
        <f>Deli!C78</f>
        <v>86861.588784498541</v>
      </c>
      <c r="D32" s="104">
        <f>Deli!D78</f>
        <v>0</v>
      </c>
      <c r="E32" s="104">
        <f>Deli!E78</f>
        <v>0</v>
      </c>
      <c r="F32" s="104">
        <f>Deli!F78</f>
        <v>0</v>
      </c>
      <c r="G32" s="104">
        <f>Deli!G78</f>
        <v>0</v>
      </c>
      <c r="H32" s="104">
        <f>Deli!H78</f>
        <v>0</v>
      </c>
      <c r="I32" s="104">
        <f>Deli!I78</f>
        <v>0</v>
      </c>
      <c r="J32" s="104">
        <f>Deli!J78</f>
        <v>0</v>
      </c>
      <c r="K32" s="104">
        <f>Deli!K78</f>
        <v>86861.588784498541</v>
      </c>
      <c r="L32" s="105">
        <f>Deli!L78</f>
        <v>0.72682303851884678</v>
      </c>
      <c r="M32" s="104">
        <f>Deli!M78</f>
        <v>137035.49666685725</v>
      </c>
      <c r="N32" s="104">
        <f>Deli!N78</f>
        <v>328885.19200045738</v>
      </c>
      <c r="O32" s="104">
        <f>Deli!O78</f>
        <v>328885.19200045738</v>
      </c>
      <c r="P32" s="105">
        <f>Deli!P78</f>
        <v>0.63386196202627021</v>
      </c>
      <c r="Q32" s="105">
        <f>Deli!Q78</f>
        <v>0.26410915084427927</v>
      </c>
      <c r="R32" s="105">
        <f>Deli!R78</f>
        <v>0.26410915084427927</v>
      </c>
      <c r="S32" s="106">
        <f>Deli!S78</f>
        <v>0</v>
      </c>
      <c r="T32" s="97" t="s">
        <v>410</v>
      </c>
      <c r="U32" s="97" t="s">
        <v>504</v>
      </c>
      <c r="V32" s="103">
        <f t="shared" si="0"/>
        <v>140</v>
      </c>
      <c r="W32" s="103">
        <f t="shared" si="1"/>
        <v>336</v>
      </c>
      <c r="X32" s="102">
        <f t="shared" si="2"/>
        <v>5</v>
      </c>
      <c r="Y32">
        <v>31</v>
      </c>
    </row>
    <row r="33" spans="1:25" x14ac:dyDescent="0.25">
      <c r="A33" s="97">
        <f>IF(Deli!A79&gt;0,Deli!A79,IF(ISBLANK(Deli!A79),A32,Deli!A79))</f>
        <v>2026</v>
      </c>
      <c r="B33" s="103">
        <f>Deli!B79</f>
        <v>6</v>
      </c>
      <c r="C33" s="104">
        <f>Deli!C79</f>
        <v>83541.190355892249</v>
      </c>
      <c r="D33" s="104">
        <f>Deli!D79</f>
        <v>0</v>
      </c>
      <c r="E33" s="104">
        <f>Deli!E79</f>
        <v>0</v>
      </c>
      <c r="F33" s="104">
        <f>Deli!F79</f>
        <v>0</v>
      </c>
      <c r="G33" s="104">
        <f>Deli!G79</f>
        <v>0</v>
      </c>
      <c r="H33" s="104">
        <f>Deli!H79</f>
        <v>0</v>
      </c>
      <c r="I33" s="104">
        <f>Deli!I79</f>
        <v>0</v>
      </c>
      <c r="J33" s="104">
        <f>Deli!J79</f>
        <v>0</v>
      </c>
      <c r="K33" s="104">
        <f>Deli!K79</f>
        <v>83541.190355892249</v>
      </c>
      <c r="L33" s="105">
        <f>Deli!L79</f>
        <v>0.72682303851884678</v>
      </c>
      <c r="M33" s="104">
        <f>Deli!M79</f>
        <v>137035.49666685725</v>
      </c>
      <c r="N33" s="104">
        <f>Deli!N79</f>
        <v>328885.19200045738</v>
      </c>
      <c r="O33" s="104">
        <f>Deli!O79</f>
        <v>328885.19200045738</v>
      </c>
      <c r="P33" s="105">
        <f>Deli!P79</f>
        <v>0.60963175518666268</v>
      </c>
      <c r="Q33" s="105">
        <f>Deli!Q79</f>
        <v>0.25401323132777615</v>
      </c>
      <c r="R33" s="105">
        <f>Deli!R79</f>
        <v>0.25401323132777615</v>
      </c>
      <c r="S33" s="106">
        <f>Deli!S79</f>
        <v>0</v>
      </c>
      <c r="T33" s="97" t="s">
        <v>410</v>
      </c>
      <c r="U33" s="97" t="s">
        <v>504</v>
      </c>
      <c r="V33" s="103">
        <f t="shared" si="0"/>
        <v>140</v>
      </c>
      <c r="W33" s="103">
        <f t="shared" si="1"/>
        <v>336</v>
      </c>
      <c r="X33" s="102">
        <f t="shared" si="2"/>
        <v>5</v>
      </c>
      <c r="Y33">
        <v>32</v>
      </c>
    </row>
    <row r="34" spans="1:25" x14ac:dyDescent="0.25">
      <c r="A34" s="97">
        <f>IF(Deli!A80&gt;0,Deli!A80,IF(ISBLANK(Deli!A80),A33,Deli!A80))</f>
        <v>2026</v>
      </c>
      <c r="B34" s="103">
        <f>Deli!B80</f>
        <v>7</v>
      </c>
      <c r="C34" s="104">
        <f>Deli!C80</f>
        <v>57229.548262542376</v>
      </c>
      <c r="D34" s="104">
        <f>Deli!D80</f>
        <v>0</v>
      </c>
      <c r="E34" s="104">
        <f>Deli!E80</f>
        <v>0</v>
      </c>
      <c r="F34" s="104">
        <f>Deli!F80</f>
        <v>0</v>
      </c>
      <c r="G34" s="104">
        <f>Deli!G80</f>
        <v>0</v>
      </c>
      <c r="H34" s="104">
        <f>Deli!H80</f>
        <v>0</v>
      </c>
      <c r="I34" s="104">
        <f>Deli!I80</f>
        <v>0</v>
      </c>
      <c r="J34" s="104">
        <f>Deli!J80</f>
        <v>0</v>
      </c>
      <c r="K34" s="104">
        <f>Deli!K80</f>
        <v>57229.548262542376</v>
      </c>
      <c r="L34" s="105">
        <f>Deli!L80</f>
        <v>0.72682303851884678</v>
      </c>
      <c r="M34" s="104">
        <f>Deli!M80</f>
        <v>137035.49666685725</v>
      </c>
      <c r="N34" s="104">
        <f>Deli!N80</f>
        <v>328885.19200045738</v>
      </c>
      <c r="O34" s="104">
        <f>Deli!O80</f>
        <v>328885.19200045738</v>
      </c>
      <c r="P34" s="105">
        <f>Deli!P80</f>
        <v>0.4176257222000761</v>
      </c>
      <c r="Q34" s="105">
        <f>Deli!Q80</f>
        <v>0.17401071758336503</v>
      </c>
      <c r="R34" s="105">
        <f>Deli!R80</f>
        <v>0.17401071758336503</v>
      </c>
      <c r="S34" s="106">
        <f>Deli!S80</f>
        <v>0</v>
      </c>
      <c r="T34" s="97" t="s">
        <v>410</v>
      </c>
      <c r="U34" s="97" t="s">
        <v>504</v>
      </c>
      <c r="V34" s="103">
        <f t="shared" si="0"/>
        <v>140</v>
      </c>
      <c r="W34" s="103">
        <f t="shared" si="1"/>
        <v>336</v>
      </c>
      <c r="X34" s="102">
        <f t="shared" si="2"/>
        <v>5</v>
      </c>
      <c r="Y34">
        <v>33</v>
      </c>
    </row>
    <row r="35" spans="1:25" x14ac:dyDescent="0.25">
      <c r="A35" s="97">
        <f>IF(Deli!A81&gt;0,Deli!A81,IF(ISBLANK(Deli!A81),A34,Deli!A81))</f>
        <v>2026</v>
      </c>
      <c r="B35" s="103">
        <f>Deli!B81</f>
        <v>8</v>
      </c>
      <c r="C35" s="104">
        <f>Deli!C81</f>
        <v>58092.476667716895</v>
      </c>
      <c r="D35" s="104">
        <f>Deli!D81</f>
        <v>0</v>
      </c>
      <c r="E35" s="104">
        <f>Deli!E81</f>
        <v>0</v>
      </c>
      <c r="F35" s="104">
        <f>Deli!F81</f>
        <v>0</v>
      </c>
      <c r="G35" s="104">
        <f>Deli!G81</f>
        <v>0</v>
      </c>
      <c r="H35" s="104">
        <f>Deli!H81</f>
        <v>0</v>
      </c>
      <c r="I35" s="104">
        <f>Deli!I81</f>
        <v>0</v>
      </c>
      <c r="J35" s="104">
        <f>Deli!J81</f>
        <v>0</v>
      </c>
      <c r="K35" s="104">
        <f>Deli!K81</f>
        <v>58092.476667716895</v>
      </c>
      <c r="L35" s="105">
        <f>Deli!L81</f>
        <v>0.72682303851884678</v>
      </c>
      <c r="M35" s="104">
        <f>Deli!M81</f>
        <v>137035.49666685725</v>
      </c>
      <c r="N35" s="104">
        <f>Deli!N81</f>
        <v>328885.19200045738</v>
      </c>
      <c r="O35" s="104">
        <f>Deli!O81</f>
        <v>328885.19200045738</v>
      </c>
      <c r="P35" s="105">
        <f>Deli!P81</f>
        <v>0.42392283810189502</v>
      </c>
      <c r="Q35" s="105">
        <f>Deli!Q81</f>
        <v>0.1766345158757896</v>
      </c>
      <c r="R35" s="105">
        <f>Deli!R81</f>
        <v>0.1766345158757896</v>
      </c>
      <c r="S35" s="106">
        <f>Deli!S81</f>
        <v>0</v>
      </c>
      <c r="T35" s="97" t="s">
        <v>410</v>
      </c>
      <c r="U35" s="97" t="s">
        <v>504</v>
      </c>
      <c r="V35" s="103">
        <f t="shared" si="0"/>
        <v>140</v>
      </c>
      <c r="W35" s="103">
        <f t="shared" si="1"/>
        <v>336</v>
      </c>
      <c r="X35" s="102">
        <f t="shared" si="2"/>
        <v>5</v>
      </c>
      <c r="Y35">
        <v>34</v>
      </c>
    </row>
    <row r="36" spans="1:25" x14ac:dyDescent="0.25">
      <c r="A36" s="97">
        <f>IF(Deli!A82&gt;0,Deli!A82,IF(ISBLANK(Deli!A82),A35,Deli!A82))</f>
        <v>2026</v>
      </c>
      <c r="B36" s="103">
        <f>Deli!B82</f>
        <v>9</v>
      </c>
      <c r="C36" s="104">
        <f>Deli!C82</f>
        <v>53254.2792655823</v>
      </c>
      <c r="D36" s="104">
        <f>Deli!D82</f>
        <v>0</v>
      </c>
      <c r="E36" s="104">
        <f>Deli!E82</f>
        <v>0</v>
      </c>
      <c r="F36" s="104">
        <f>Deli!F82</f>
        <v>0</v>
      </c>
      <c r="G36" s="104">
        <f>Deli!G82</f>
        <v>0</v>
      </c>
      <c r="H36" s="104">
        <f>Deli!H82</f>
        <v>0</v>
      </c>
      <c r="I36" s="104">
        <f>Deli!I82</f>
        <v>0</v>
      </c>
      <c r="J36" s="104">
        <f>Deli!J82</f>
        <v>0</v>
      </c>
      <c r="K36" s="104">
        <f>Deli!K82</f>
        <v>53254.2792655823</v>
      </c>
      <c r="L36" s="105">
        <f>Deli!L82</f>
        <v>0.72682303851884678</v>
      </c>
      <c r="M36" s="104">
        <f>Deli!M82</f>
        <v>137035.49666685725</v>
      </c>
      <c r="N36" s="104">
        <f>Deli!N82</f>
        <v>328885.19200045738</v>
      </c>
      <c r="O36" s="104">
        <f>Deli!O82</f>
        <v>328885.19200045738</v>
      </c>
      <c r="P36" s="105">
        <f>Deli!P82</f>
        <v>0.38861667641521475</v>
      </c>
      <c r="Q36" s="105">
        <f>Deli!Q82</f>
        <v>0.16192361517300616</v>
      </c>
      <c r="R36" s="105">
        <f>Deli!R82</f>
        <v>0.16192361517300616</v>
      </c>
      <c r="S36" s="106">
        <f>Deli!S82</f>
        <v>0</v>
      </c>
      <c r="T36" s="97" t="s">
        <v>410</v>
      </c>
      <c r="U36" s="97" t="s">
        <v>504</v>
      </c>
      <c r="V36" s="103">
        <f t="shared" si="0"/>
        <v>140</v>
      </c>
      <c r="W36" s="103">
        <f t="shared" si="1"/>
        <v>336</v>
      </c>
      <c r="X36" s="102">
        <f t="shared" si="2"/>
        <v>5</v>
      </c>
      <c r="Y36">
        <v>35</v>
      </c>
    </row>
    <row r="37" spans="1:25" x14ac:dyDescent="0.25">
      <c r="A37" s="97">
        <f>IF(Deli!A83&gt;0,Deli!A83,IF(ISBLANK(Deli!A83),A36,Deli!A83))</f>
        <v>2026</v>
      </c>
      <c r="B37" s="103">
        <f>Deli!B83</f>
        <v>10</v>
      </c>
      <c r="C37" s="104">
        <f>Deli!C83</f>
        <v>48150.040695053984</v>
      </c>
      <c r="D37" s="104">
        <f>Deli!D83</f>
        <v>0</v>
      </c>
      <c r="E37" s="104">
        <f>Deli!E83</f>
        <v>0</v>
      </c>
      <c r="F37" s="104">
        <f>Deli!F83</f>
        <v>0</v>
      </c>
      <c r="G37" s="104">
        <f>Deli!G83</f>
        <v>0</v>
      </c>
      <c r="H37" s="104">
        <f>Deli!H83</f>
        <v>0</v>
      </c>
      <c r="I37" s="104">
        <f>Deli!I83</f>
        <v>0</v>
      </c>
      <c r="J37" s="104">
        <f>Deli!J83</f>
        <v>0</v>
      </c>
      <c r="K37" s="104">
        <f>Deli!K83</f>
        <v>48150.040695053984</v>
      </c>
      <c r="L37" s="105">
        <f>Deli!L83</f>
        <v>0.72682303851884678</v>
      </c>
      <c r="M37" s="104">
        <f>Deli!M83</f>
        <v>137035.49666685725</v>
      </c>
      <c r="N37" s="104">
        <f>Deli!N83</f>
        <v>328885.19200045738</v>
      </c>
      <c r="O37" s="104">
        <f>Deli!O83</f>
        <v>328885.19200045738</v>
      </c>
      <c r="P37" s="105">
        <f>Deli!P83</f>
        <v>0.35136911140702515</v>
      </c>
      <c r="Q37" s="105">
        <f>Deli!Q83</f>
        <v>0.14640379641959381</v>
      </c>
      <c r="R37" s="105">
        <f>Deli!R83</f>
        <v>0.14640379641959381</v>
      </c>
      <c r="S37" s="106">
        <f>Deli!S83</f>
        <v>0</v>
      </c>
      <c r="T37" s="97" t="s">
        <v>410</v>
      </c>
      <c r="U37" s="97" t="s">
        <v>504</v>
      </c>
      <c r="V37" s="103">
        <f t="shared" si="0"/>
        <v>140</v>
      </c>
      <c r="W37" s="103">
        <f t="shared" si="1"/>
        <v>336</v>
      </c>
      <c r="X37" s="102">
        <f t="shared" si="2"/>
        <v>5</v>
      </c>
      <c r="Y37">
        <v>36</v>
      </c>
    </row>
    <row r="38" spans="1:25" x14ac:dyDescent="0.25">
      <c r="A38" s="97">
        <f>IF(Deli!A84&gt;0,Deli!A84,IF(ISBLANK(Deli!A84),A37,Deli!A84))</f>
        <v>2026</v>
      </c>
      <c r="B38" s="103">
        <f>Deli!B84</f>
        <v>11</v>
      </c>
      <c r="C38" s="104">
        <f>Deli!C84</f>
        <v>51317.8065302549</v>
      </c>
      <c r="D38" s="104">
        <f>Deli!D84</f>
        <v>0</v>
      </c>
      <c r="E38" s="104">
        <f>Deli!E84</f>
        <v>0</v>
      </c>
      <c r="F38" s="104">
        <f>Deli!F84</f>
        <v>0</v>
      </c>
      <c r="G38" s="104">
        <f>Deli!G84</f>
        <v>0</v>
      </c>
      <c r="H38" s="104">
        <f>Deli!H84</f>
        <v>0</v>
      </c>
      <c r="I38" s="104">
        <f>Deli!I84</f>
        <v>0</v>
      </c>
      <c r="J38" s="104">
        <f>Deli!J84</f>
        <v>0</v>
      </c>
      <c r="K38" s="104">
        <f>Deli!K84</f>
        <v>51317.8065302549</v>
      </c>
      <c r="L38" s="105">
        <f>Deli!L84</f>
        <v>0.72682303851884678</v>
      </c>
      <c r="M38" s="104">
        <f>Deli!M84</f>
        <v>137035.49666685725</v>
      </c>
      <c r="N38" s="104">
        <f>Deli!N84</f>
        <v>328885.19200045738</v>
      </c>
      <c r="O38" s="104">
        <f>Deli!O84</f>
        <v>328885.19200045738</v>
      </c>
      <c r="P38" s="105">
        <f>Deli!P84</f>
        <v>0.37448550031538202</v>
      </c>
      <c r="Q38" s="105">
        <f>Deli!Q84</f>
        <v>0.15603562513140917</v>
      </c>
      <c r="R38" s="105">
        <f>Deli!R84</f>
        <v>0.15603562513140917</v>
      </c>
      <c r="S38" s="106">
        <f>Deli!S84</f>
        <v>0</v>
      </c>
      <c r="T38" s="97" t="s">
        <v>410</v>
      </c>
      <c r="U38" s="97" t="s">
        <v>504</v>
      </c>
      <c r="V38" s="103">
        <f t="shared" si="0"/>
        <v>140</v>
      </c>
      <c r="W38" s="103">
        <f t="shared" si="1"/>
        <v>336</v>
      </c>
      <c r="X38" s="102">
        <f t="shared" si="2"/>
        <v>5</v>
      </c>
      <c r="Y38">
        <v>37</v>
      </c>
    </row>
    <row r="39" spans="1:25" x14ac:dyDescent="0.25">
      <c r="A39" s="97">
        <f>IF(Deli!A85&gt;0,Deli!A85,IF(ISBLANK(Deli!A85),A38,Deli!A85))</f>
        <v>2026</v>
      </c>
      <c r="B39" s="103">
        <f>Deli!B85</f>
        <v>12</v>
      </c>
      <c r="C39" s="104">
        <f>Deli!C85</f>
        <v>41933.8864720083</v>
      </c>
      <c r="D39" s="104">
        <f>Deli!D85</f>
        <v>0</v>
      </c>
      <c r="E39" s="104">
        <f>Deli!E85</f>
        <v>0</v>
      </c>
      <c r="F39" s="104">
        <f>Deli!F85</f>
        <v>0</v>
      </c>
      <c r="G39" s="104">
        <f>Deli!G85</f>
        <v>0</v>
      </c>
      <c r="H39" s="104">
        <f>Deli!H85</f>
        <v>0</v>
      </c>
      <c r="I39" s="104">
        <f>Deli!I85</f>
        <v>0</v>
      </c>
      <c r="J39" s="104">
        <f>Deli!J85</f>
        <v>0</v>
      </c>
      <c r="K39" s="104">
        <f>Deli!K85</f>
        <v>41933.8864720083</v>
      </c>
      <c r="L39" s="105">
        <f>Deli!L85</f>
        <v>0.72682303851884678</v>
      </c>
      <c r="M39" s="104">
        <f>Deli!M85</f>
        <v>137035.49666685725</v>
      </c>
      <c r="N39" s="104">
        <f>Deli!N85</f>
        <v>328885.19200045738</v>
      </c>
      <c r="O39" s="104">
        <f>Deli!O85</f>
        <v>328885.19200045738</v>
      </c>
      <c r="P39" s="105">
        <f>Deli!P85</f>
        <v>0.30600747610637319</v>
      </c>
      <c r="Q39" s="105">
        <f>Deli!Q85</f>
        <v>0.12750311504432216</v>
      </c>
      <c r="R39" s="105">
        <f>Deli!R85</f>
        <v>0.12750311504432216</v>
      </c>
      <c r="S39" s="106">
        <f>Deli!S85</f>
        <v>0</v>
      </c>
      <c r="T39" s="97" t="s">
        <v>410</v>
      </c>
      <c r="U39" s="97" t="s">
        <v>504</v>
      </c>
      <c r="V39" s="103">
        <f t="shared" si="0"/>
        <v>140</v>
      </c>
      <c r="W39" s="103">
        <f t="shared" si="1"/>
        <v>336</v>
      </c>
      <c r="X39" s="102">
        <f t="shared" si="2"/>
        <v>5</v>
      </c>
      <c r="Y39">
        <v>38</v>
      </c>
    </row>
    <row r="40" spans="1:25" x14ac:dyDescent="0.25">
      <c r="A40" s="97">
        <f>IF(Deli!A86&gt;0,Deli!A86,IF(ISBLANK(Deli!A86),A39,Deli!A86))</f>
        <v>2026</v>
      </c>
      <c r="B40" s="103">
        <f>Deli!B86</f>
        <v>13</v>
      </c>
      <c r="C40" s="104">
        <f>Deli!C86</f>
        <v>41973.792647267364</v>
      </c>
      <c r="D40" s="104">
        <f>Deli!D86</f>
        <v>0</v>
      </c>
      <c r="E40" s="104">
        <f>Deli!E86</f>
        <v>0</v>
      </c>
      <c r="F40" s="104">
        <f>Deli!F86</f>
        <v>0</v>
      </c>
      <c r="G40" s="104">
        <f>Deli!G86</f>
        <v>0</v>
      </c>
      <c r="H40" s="104">
        <f>Deli!H86</f>
        <v>0</v>
      </c>
      <c r="I40" s="104">
        <f>Deli!I86</f>
        <v>0</v>
      </c>
      <c r="J40" s="104">
        <f>Deli!J86</f>
        <v>0</v>
      </c>
      <c r="K40" s="104">
        <f>Deli!K86</f>
        <v>41973.792647267364</v>
      </c>
      <c r="L40" s="105">
        <f>Deli!L86</f>
        <v>0.72682303851884678</v>
      </c>
      <c r="M40" s="104">
        <f>Deli!M86</f>
        <v>137035.49666685725</v>
      </c>
      <c r="N40" s="104">
        <f>Deli!N86</f>
        <v>328885.19200045738</v>
      </c>
      <c r="O40" s="104">
        <f>Deli!O86</f>
        <v>328885.19200045738</v>
      </c>
      <c r="P40" s="105">
        <f>Deli!P86</f>
        <v>0.30629868660459963</v>
      </c>
      <c r="Q40" s="105">
        <f>Deli!Q86</f>
        <v>0.12762445275191653</v>
      </c>
      <c r="R40" s="105">
        <f>Deli!R86</f>
        <v>0.12762445275191653</v>
      </c>
      <c r="S40" s="106">
        <f>Deli!S86</f>
        <v>0</v>
      </c>
      <c r="T40" s="97" t="s">
        <v>410</v>
      </c>
      <c r="U40" s="97" t="s">
        <v>504</v>
      </c>
      <c r="V40" s="103">
        <f t="shared" si="0"/>
        <v>140</v>
      </c>
      <c r="W40" s="103">
        <f t="shared" si="1"/>
        <v>336</v>
      </c>
      <c r="X40" s="102">
        <f t="shared" si="2"/>
        <v>5</v>
      </c>
      <c r="Y40">
        <v>39</v>
      </c>
    </row>
    <row r="41" spans="1:25" x14ac:dyDescent="0.25">
      <c r="A41" s="97">
        <f>IF(Deli!A87&gt;0,Deli!A87,IF(ISBLANK(Deli!A87),A40,Deli!A87))</f>
        <v>2027</v>
      </c>
      <c r="B41" s="103">
        <f>Deli!B87</f>
        <v>1</v>
      </c>
      <c r="C41" s="104">
        <f>Deli!C87</f>
        <v>51262</v>
      </c>
      <c r="D41" s="104">
        <f>Deli!D87</f>
        <v>0</v>
      </c>
      <c r="E41" s="104">
        <f>Deli!E87</f>
        <v>0</v>
      </c>
      <c r="F41" s="104">
        <f>Deli!F87</f>
        <v>0</v>
      </c>
      <c r="G41" s="104">
        <f>Deli!G87</f>
        <v>0</v>
      </c>
      <c r="H41" s="104">
        <f>Deli!H87</f>
        <v>0</v>
      </c>
      <c r="I41" s="104">
        <f>Deli!I87</f>
        <v>0</v>
      </c>
      <c r="J41" s="104">
        <f>Deli!J87</f>
        <v>0</v>
      </c>
      <c r="K41" s="104">
        <f>Deli!K87</f>
        <v>51262</v>
      </c>
      <c r="L41" s="105">
        <f>Deli!L87</f>
        <v>0.72682303851884678</v>
      </c>
      <c r="M41" s="104">
        <f>Deli!M87</f>
        <v>137035.49666685725</v>
      </c>
      <c r="N41" s="104">
        <f>Deli!N87</f>
        <v>328885.19200045738</v>
      </c>
      <c r="O41" s="104">
        <f>Deli!O87</f>
        <v>328885.19200045738</v>
      </c>
      <c r="P41" s="105">
        <f>Deli!P87</f>
        <v>0.37407825889536828</v>
      </c>
      <c r="Q41" s="105">
        <f>Deli!Q87</f>
        <v>0.15586594120640346</v>
      </c>
      <c r="R41" s="105">
        <f>Deli!R87</f>
        <v>0.15586594120640346</v>
      </c>
      <c r="S41" s="106">
        <f>Deli!S87</f>
        <v>0</v>
      </c>
      <c r="T41" s="97" t="s">
        <v>410</v>
      </c>
      <c r="U41" s="97" t="s">
        <v>504</v>
      </c>
      <c r="V41" s="103">
        <f t="shared" si="0"/>
        <v>140</v>
      </c>
      <c r="W41" s="103">
        <f t="shared" si="1"/>
        <v>336</v>
      </c>
      <c r="X41" s="102">
        <f t="shared" si="2"/>
        <v>5</v>
      </c>
      <c r="Y41">
        <v>40</v>
      </c>
    </row>
    <row r="42" spans="1:25" x14ac:dyDescent="0.25">
      <c r="A42" s="97">
        <f>IF(Soups!A48&gt;0,Soups!A48,IF(ISBLANK(Soups!A48),"",Soups!A48))</f>
        <v>2024</v>
      </c>
      <c r="B42" s="97">
        <f>Soups!B48</f>
        <v>1</v>
      </c>
      <c r="C42" s="98">
        <f>Soups!C48</f>
        <v>78210.235578048945</v>
      </c>
      <c r="D42" s="98">
        <f>Soups!D48</f>
        <v>0</v>
      </c>
      <c r="E42" s="98">
        <f>Soups!E48</f>
        <v>0</v>
      </c>
      <c r="F42" s="98">
        <f>Soups!F48</f>
        <v>82551</v>
      </c>
      <c r="G42" s="98">
        <f>Soups!G48</f>
        <v>84302</v>
      </c>
      <c r="H42" s="98">
        <f>Soups!H48</f>
        <v>0</v>
      </c>
      <c r="I42" s="98">
        <f>Soups!I48</f>
        <v>0</v>
      </c>
      <c r="J42" s="98">
        <f>Soups!J48</f>
        <v>84302</v>
      </c>
      <c r="K42" s="98">
        <f>Soups!K48</f>
        <v>84302</v>
      </c>
      <c r="L42" s="99">
        <f>Soups!L48</f>
        <v>0.62661682038336919</v>
      </c>
      <c r="M42" s="98">
        <f>Soups!M48</f>
        <v>194837.47999592518</v>
      </c>
      <c r="N42" s="98">
        <f>Soups!N48</f>
        <v>327326.96639315435</v>
      </c>
      <c r="O42" s="98">
        <f>Soups!O48</f>
        <v>327326.96639315435</v>
      </c>
      <c r="P42" s="99">
        <f>Soups!P48</f>
        <v>0.43267855856975301</v>
      </c>
      <c r="Q42" s="99">
        <f>Soups!Q48</f>
        <v>0.25754676105342439</v>
      </c>
      <c r="R42" s="99">
        <f>Soups!R48</f>
        <v>0.25754676105342439</v>
      </c>
      <c r="S42" s="100">
        <f>Soups!S48</f>
        <v>0</v>
      </c>
      <c r="T42" s="97" t="s">
        <v>505</v>
      </c>
      <c r="U42" s="97" t="s">
        <v>504</v>
      </c>
      <c r="V42" s="101">
        <f>Soups!$M$42</f>
        <v>100</v>
      </c>
      <c r="W42" s="101">
        <f>Soups!$U$42</f>
        <v>168</v>
      </c>
      <c r="X42" s="102">
        <f>SUM(COUNTIF(Soups!$L$35:$L$41,"&gt;0"))</f>
        <v>5</v>
      </c>
      <c r="Y42">
        <v>1</v>
      </c>
    </row>
    <row r="43" spans="1:25" x14ac:dyDescent="0.25">
      <c r="A43" s="97">
        <f>IF(Soups!A49&gt;0,Soups!A49,IF(ISBLANK(Soups!A49),A42,Soups!A49))</f>
        <v>2024</v>
      </c>
      <c r="B43" s="103">
        <f>Soups!B49</f>
        <v>2</v>
      </c>
      <c r="C43" s="104">
        <f>Soups!C49</f>
        <v>65336.349454462295</v>
      </c>
      <c r="D43" s="104">
        <f>Soups!D49</f>
        <v>0</v>
      </c>
      <c r="E43" s="104">
        <f>Soups!E49</f>
        <v>0</v>
      </c>
      <c r="F43" s="104">
        <f>Soups!F49</f>
        <v>63396</v>
      </c>
      <c r="G43" s="104">
        <f>Soups!G49</f>
        <v>62467</v>
      </c>
      <c r="H43" s="104">
        <f>Soups!H49</f>
        <v>0</v>
      </c>
      <c r="I43" s="104">
        <f>Soups!I49</f>
        <v>0</v>
      </c>
      <c r="J43" s="104">
        <f>Soups!J49</f>
        <v>62467</v>
      </c>
      <c r="K43" s="104">
        <f>Soups!K49</f>
        <v>62467</v>
      </c>
      <c r="L43" s="105">
        <f>Soups!L49</f>
        <v>0.62661682038336919</v>
      </c>
      <c r="M43" s="104">
        <f>Soups!M49</f>
        <v>194837.47999592518</v>
      </c>
      <c r="N43" s="104">
        <f>Soups!N49</f>
        <v>327326.96639315435</v>
      </c>
      <c r="O43" s="104">
        <f>Soups!O49</f>
        <v>327326.96639315435</v>
      </c>
      <c r="P43" s="105">
        <f>Soups!P49</f>
        <v>0.3206107982986971</v>
      </c>
      <c r="Q43" s="105">
        <f>Soups!Q49</f>
        <v>0.19083976089208157</v>
      </c>
      <c r="R43" s="105">
        <f>Soups!R49</f>
        <v>0.19083976089208157</v>
      </c>
      <c r="S43" s="106">
        <f>Soups!S49</f>
        <v>0</v>
      </c>
      <c r="T43" s="97" t="s">
        <v>505</v>
      </c>
      <c r="U43" s="97" t="s">
        <v>504</v>
      </c>
      <c r="V43" s="103">
        <f t="shared" ref="V43:V81" si="3">V42</f>
        <v>100</v>
      </c>
      <c r="W43" s="103">
        <f t="shared" ref="W43:W81" si="4">W42</f>
        <v>168</v>
      </c>
      <c r="X43" s="102">
        <f t="shared" ref="X43:X81" si="5">X42</f>
        <v>5</v>
      </c>
      <c r="Y43">
        <v>2</v>
      </c>
    </row>
    <row r="44" spans="1:25" x14ac:dyDescent="0.25">
      <c r="A44" s="97">
        <f>IF(Soups!A50&gt;0,Soups!A50,IF(ISBLANK(Soups!A50),A43,Soups!A50))</f>
        <v>2024</v>
      </c>
      <c r="B44" s="103">
        <f>Soups!B50</f>
        <v>3</v>
      </c>
      <c r="C44" s="104">
        <f>Soups!C50</f>
        <v>28756.882434548024</v>
      </c>
      <c r="D44" s="104">
        <f>Soups!D50</f>
        <v>0</v>
      </c>
      <c r="E44" s="104">
        <f>Soups!E50</f>
        <v>0</v>
      </c>
      <c r="F44" s="104">
        <f>Soups!F50</f>
        <v>69199</v>
      </c>
      <c r="G44" s="104">
        <f>Soups!G50</f>
        <v>69372</v>
      </c>
      <c r="H44" s="104">
        <f>Soups!H50</f>
        <v>0</v>
      </c>
      <c r="I44" s="104">
        <f>Soups!I50</f>
        <v>0</v>
      </c>
      <c r="J44" s="104">
        <f>Soups!J50</f>
        <v>69372</v>
      </c>
      <c r="K44" s="104">
        <f>Soups!K50</f>
        <v>69372</v>
      </c>
      <c r="L44" s="105">
        <f>Soups!L50</f>
        <v>0.62661682038336919</v>
      </c>
      <c r="M44" s="104">
        <f>Soups!M50</f>
        <v>194837.47999592518</v>
      </c>
      <c r="N44" s="104">
        <f>Soups!N50</f>
        <v>327326.96639315435</v>
      </c>
      <c r="O44" s="104">
        <f>Soups!O50</f>
        <v>327326.96639315435</v>
      </c>
      <c r="P44" s="105">
        <f>Soups!P50</f>
        <v>0.35605059150555035</v>
      </c>
      <c r="Q44" s="105">
        <f>Soups!Q50</f>
        <v>0.21193487589616092</v>
      </c>
      <c r="R44" s="105">
        <f>Soups!R50</f>
        <v>0.21193487589616092</v>
      </c>
      <c r="S44" s="106">
        <f>Soups!S50</f>
        <v>0</v>
      </c>
      <c r="T44" s="97" t="s">
        <v>505</v>
      </c>
      <c r="U44" s="97" t="s">
        <v>504</v>
      </c>
      <c r="V44" s="103">
        <f t="shared" si="3"/>
        <v>100</v>
      </c>
      <c r="W44" s="103">
        <f t="shared" si="4"/>
        <v>168</v>
      </c>
      <c r="X44" s="102">
        <f t="shared" si="5"/>
        <v>5</v>
      </c>
      <c r="Y44">
        <v>3</v>
      </c>
    </row>
    <row r="45" spans="1:25" x14ac:dyDescent="0.25">
      <c r="A45" s="97">
        <f>IF(Soups!A51&gt;0,Soups!A51,IF(ISBLANK(Soups!A51),A44,Soups!A51))</f>
        <v>2024</v>
      </c>
      <c r="B45" s="103">
        <f>Soups!B51</f>
        <v>4</v>
      </c>
      <c r="C45" s="104">
        <f>Soups!C51</f>
        <v>25738.58973210656</v>
      </c>
      <c r="D45" s="104">
        <f>Soups!D51</f>
        <v>0</v>
      </c>
      <c r="E45" s="104">
        <f>Soups!E51</f>
        <v>0</v>
      </c>
      <c r="F45" s="104">
        <f>Soups!F51</f>
        <v>55348</v>
      </c>
      <c r="G45" s="104">
        <f>Soups!G51</f>
        <v>54223</v>
      </c>
      <c r="H45" s="104">
        <f>Soups!H51</f>
        <v>0</v>
      </c>
      <c r="I45" s="104">
        <f>Soups!I51</f>
        <v>0</v>
      </c>
      <c r="J45" s="104">
        <f>Soups!J51</f>
        <v>54223</v>
      </c>
      <c r="K45" s="104">
        <f>Soups!K51</f>
        <v>54223</v>
      </c>
      <c r="L45" s="105">
        <f>Soups!L51</f>
        <v>0.62661682038336919</v>
      </c>
      <c r="M45" s="104">
        <f>Soups!M51</f>
        <v>194837.47999592518</v>
      </c>
      <c r="N45" s="104">
        <f>Soups!N51</f>
        <v>327326.96639315435</v>
      </c>
      <c r="O45" s="104">
        <f>Soups!O51</f>
        <v>327326.96639315435</v>
      </c>
      <c r="P45" s="105">
        <f>Soups!P51</f>
        <v>0.27829861072486678</v>
      </c>
      <c r="Q45" s="105">
        <f>Soups!Q51</f>
        <v>0.16565393495527783</v>
      </c>
      <c r="R45" s="105">
        <f>Soups!R51</f>
        <v>0.16565393495527783</v>
      </c>
      <c r="S45" s="106">
        <f>Soups!S51</f>
        <v>0</v>
      </c>
      <c r="T45" s="97" t="s">
        <v>505</v>
      </c>
      <c r="U45" s="97" t="s">
        <v>504</v>
      </c>
      <c r="V45" s="103">
        <f t="shared" si="3"/>
        <v>100</v>
      </c>
      <c r="W45" s="103">
        <f t="shared" si="4"/>
        <v>168</v>
      </c>
      <c r="X45" s="102">
        <f t="shared" si="5"/>
        <v>5</v>
      </c>
      <c r="Y45">
        <v>4</v>
      </c>
    </row>
    <row r="46" spans="1:25" x14ac:dyDescent="0.25">
      <c r="A46" s="97">
        <f>IF(Soups!A52&gt;0,Soups!A52,IF(ISBLANK(Soups!A52),A45,Soups!A52))</f>
        <v>2024</v>
      </c>
      <c r="B46" s="103">
        <f>Soups!B52</f>
        <v>5</v>
      </c>
      <c r="C46" s="104">
        <f>Soups!C52</f>
        <v>49141.147631231346</v>
      </c>
      <c r="D46" s="104">
        <f>Soups!D52</f>
        <v>0</v>
      </c>
      <c r="E46" s="104">
        <f>Soups!E52</f>
        <v>0</v>
      </c>
      <c r="F46" s="104">
        <f>Soups!F52</f>
        <v>65626</v>
      </c>
      <c r="G46" s="104">
        <f>Soups!G52</f>
        <v>64893</v>
      </c>
      <c r="H46" s="104">
        <f>Soups!H52</f>
        <v>0</v>
      </c>
      <c r="I46" s="104">
        <f>Soups!I52</f>
        <v>0</v>
      </c>
      <c r="J46" s="104">
        <f>Soups!J52</f>
        <v>0</v>
      </c>
      <c r="K46" s="104">
        <f>Soups!K52</f>
        <v>64893</v>
      </c>
      <c r="L46" s="105">
        <f>Soups!L52</f>
        <v>0.62661682038336919</v>
      </c>
      <c r="M46" s="104">
        <f>Soups!M52</f>
        <v>194837.47999592518</v>
      </c>
      <c r="N46" s="104">
        <f>Soups!N52</f>
        <v>327326.96639315435</v>
      </c>
      <c r="O46" s="104">
        <f>Soups!O52</f>
        <v>327326.96639315435</v>
      </c>
      <c r="P46" s="105">
        <f>Soups!P52</f>
        <v>0.33306220138628956</v>
      </c>
      <c r="Q46" s="105">
        <f>Soups!Q52</f>
        <v>0.19825131034898186</v>
      </c>
      <c r="R46" s="105">
        <f>Soups!R52</f>
        <v>0.19825131034898186</v>
      </c>
      <c r="S46" s="106">
        <f>Soups!S52</f>
        <v>0</v>
      </c>
      <c r="T46" s="97" t="s">
        <v>505</v>
      </c>
      <c r="U46" s="97" t="s">
        <v>504</v>
      </c>
      <c r="V46" s="103">
        <f t="shared" si="3"/>
        <v>100</v>
      </c>
      <c r="W46" s="103">
        <f t="shared" si="4"/>
        <v>168</v>
      </c>
      <c r="X46" s="102">
        <f t="shared" si="5"/>
        <v>5</v>
      </c>
      <c r="Y46">
        <v>5</v>
      </c>
    </row>
    <row r="47" spans="1:25" x14ac:dyDescent="0.25">
      <c r="A47" s="97">
        <f>IF(Soups!A53&gt;0,Soups!A53,IF(ISBLANK(Soups!A53),A46,Soups!A53))</f>
        <v>2024</v>
      </c>
      <c r="B47" s="103">
        <f>Soups!B53</f>
        <v>6</v>
      </c>
      <c r="C47" s="104">
        <f>Soups!C53</f>
        <v>60063.749303133154</v>
      </c>
      <c r="D47" s="104">
        <f>Soups!D53</f>
        <v>0</v>
      </c>
      <c r="E47" s="104">
        <f>Soups!E53</f>
        <v>0</v>
      </c>
      <c r="F47" s="104">
        <f>Soups!F53</f>
        <v>53519</v>
      </c>
      <c r="G47" s="104">
        <f>Soups!G53</f>
        <v>52560</v>
      </c>
      <c r="H47" s="104">
        <f>Soups!H53</f>
        <v>0</v>
      </c>
      <c r="I47" s="104">
        <f>Soups!I53</f>
        <v>0</v>
      </c>
      <c r="J47" s="104">
        <f>Soups!J53</f>
        <v>0</v>
      </c>
      <c r="K47" s="104">
        <f>Soups!K53</f>
        <v>52560</v>
      </c>
      <c r="L47" s="105">
        <f>Soups!L53</f>
        <v>0.62661682038336919</v>
      </c>
      <c r="M47" s="104">
        <f>Soups!M53</f>
        <v>194837.47999592518</v>
      </c>
      <c r="N47" s="104">
        <f>Soups!N53</f>
        <v>327326.96639315435</v>
      </c>
      <c r="O47" s="104">
        <f>Soups!O53</f>
        <v>327326.96639315435</v>
      </c>
      <c r="P47" s="105">
        <f>Soups!P53</f>
        <v>0.26976329195542476</v>
      </c>
      <c r="Q47" s="105">
        <f>Soups!Q53</f>
        <v>0.16057338806870519</v>
      </c>
      <c r="R47" s="105">
        <f>Soups!R53</f>
        <v>0.16057338806870519</v>
      </c>
      <c r="S47" s="106">
        <f>Soups!S53</f>
        <v>0</v>
      </c>
      <c r="T47" s="97" t="s">
        <v>505</v>
      </c>
      <c r="U47" s="97" t="s">
        <v>504</v>
      </c>
      <c r="V47" s="103">
        <f t="shared" si="3"/>
        <v>100</v>
      </c>
      <c r="W47" s="103">
        <f t="shared" si="4"/>
        <v>168</v>
      </c>
      <c r="X47" s="102">
        <f t="shared" si="5"/>
        <v>5</v>
      </c>
      <c r="Y47">
        <v>6</v>
      </c>
    </row>
    <row r="48" spans="1:25" x14ac:dyDescent="0.25">
      <c r="A48" s="97">
        <f>IF(Soups!A54&gt;0,Soups!A54,IF(ISBLANK(Soups!A54),A47,Soups!A54))</f>
        <v>2024</v>
      </c>
      <c r="B48" s="103">
        <f>Soups!B54</f>
        <v>7</v>
      </c>
      <c r="C48" s="104">
        <f>Soups!C54</f>
        <v>77204.750178239585</v>
      </c>
      <c r="D48" s="104">
        <f>Soups!D54</f>
        <v>0</v>
      </c>
      <c r="E48" s="104">
        <f>Soups!E54</f>
        <v>0</v>
      </c>
      <c r="F48" s="104">
        <f>Soups!F54</f>
        <v>88907</v>
      </c>
      <c r="G48" s="104">
        <f>Soups!G54</f>
        <v>89743</v>
      </c>
      <c r="H48" s="104">
        <f>Soups!H54</f>
        <v>0</v>
      </c>
      <c r="I48" s="104">
        <f>Soups!I54</f>
        <v>0</v>
      </c>
      <c r="J48" s="104">
        <f>Soups!J54</f>
        <v>0</v>
      </c>
      <c r="K48" s="104">
        <f>Soups!K54</f>
        <v>89743</v>
      </c>
      <c r="L48" s="105">
        <f>Soups!L54</f>
        <v>0.62661682038336919</v>
      </c>
      <c r="M48" s="104">
        <f>Soups!M54</f>
        <v>194837.47999592518</v>
      </c>
      <c r="N48" s="104">
        <f>Soups!N54</f>
        <v>327326.96639315435</v>
      </c>
      <c r="O48" s="104">
        <f>Soups!O54</f>
        <v>327326.96639315435</v>
      </c>
      <c r="P48" s="105">
        <f>Soups!P54</f>
        <v>0.46060439706917211</v>
      </c>
      <c r="Q48" s="105">
        <f>Soups!Q54</f>
        <v>0.27416928396974527</v>
      </c>
      <c r="R48" s="105">
        <f>Soups!R54</f>
        <v>0.27416928396974527</v>
      </c>
      <c r="S48" s="106">
        <f>Soups!S54</f>
        <v>0</v>
      </c>
      <c r="T48" s="97" t="s">
        <v>505</v>
      </c>
      <c r="U48" s="97" t="s">
        <v>504</v>
      </c>
      <c r="V48" s="103">
        <f t="shared" si="3"/>
        <v>100</v>
      </c>
      <c r="W48" s="103">
        <f t="shared" si="4"/>
        <v>168</v>
      </c>
      <c r="X48" s="102">
        <f t="shared" si="5"/>
        <v>5</v>
      </c>
      <c r="Y48">
        <v>7</v>
      </c>
    </row>
    <row r="49" spans="1:25" x14ac:dyDescent="0.25">
      <c r="A49" s="97">
        <f>IF(Soups!A55&gt;0,Soups!A55,IF(ISBLANK(Soups!A55),A48,Soups!A55))</f>
        <v>2024</v>
      </c>
      <c r="B49" s="103">
        <f>Soups!B55</f>
        <v>8</v>
      </c>
      <c r="C49" s="104">
        <f>Soups!C55</f>
        <v>39916.392995172035</v>
      </c>
      <c r="D49" s="104">
        <f>Soups!D55</f>
        <v>0</v>
      </c>
      <c r="E49" s="104">
        <f>Soups!E55</f>
        <v>0</v>
      </c>
      <c r="F49" s="104">
        <f>Soups!F55</f>
        <v>108583</v>
      </c>
      <c r="G49" s="104">
        <f>Soups!G55</f>
        <v>101981</v>
      </c>
      <c r="H49" s="104">
        <f>Soups!H55</f>
        <v>0</v>
      </c>
      <c r="I49" s="104">
        <f>Soups!I55</f>
        <v>0</v>
      </c>
      <c r="J49" s="104">
        <f>Soups!J55</f>
        <v>0</v>
      </c>
      <c r="K49" s="104">
        <f>Soups!K55</f>
        <v>101981</v>
      </c>
      <c r="L49" s="105">
        <f>Soups!L55</f>
        <v>0.62661682038336919</v>
      </c>
      <c r="M49" s="104">
        <f>Soups!M55</f>
        <v>194837.47999592518</v>
      </c>
      <c r="N49" s="104">
        <f>Soups!N55</f>
        <v>327326.96639315435</v>
      </c>
      <c r="O49" s="104">
        <f>Soups!O55</f>
        <v>327326.96639315435</v>
      </c>
      <c r="P49" s="105">
        <f>Soups!P55</f>
        <v>0.52341572064128949</v>
      </c>
      <c r="Q49" s="105">
        <f>Soups!Q55</f>
        <v>0.31155697657219605</v>
      </c>
      <c r="R49" s="105">
        <f>Soups!R55</f>
        <v>0.31155697657219605</v>
      </c>
      <c r="S49" s="106">
        <f>Soups!S55</f>
        <v>0</v>
      </c>
      <c r="T49" s="97" t="s">
        <v>505</v>
      </c>
      <c r="U49" s="97" t="s">
        <v>504</v>
      </c>
      <c r="V49" s="103">
        <f t="shared" si="3"/>
        <v>100</v>
      </c>
      <c r="W49" s="103">
        <f t="shared" si="4"/>
        <v>168</v>
      </c>
      <c r="X49" s="102">
        <f t="shared" si="5"/>
        <v>5</v>
      </c>
      <c r="Y49">
        <v>8</v>
      </c>
    </row>
    <row r="50" spans="1:25" x14ac:dyDescent="0.25">
      <c r="A50" s="97">
        <f>IF(Soups!A56&gt;0,Soups!A56,IF(ISBLANK(Soups!A56),A49,Soups!A56))</f>
        <v>2024</v>
      </c>
      <c r="B50" s="103">
        <f>Soups!B56</f>
        <v>9</v>
      </c>
      <c r="C50" s="104">
        <f>Soups!C56</f>
        <v>68100.286489554725</v>
      </c>
      <c r="D50" s="104">
        <f>Soups!D56</f>
        <v>0</v>
      </c>
      <c r="E50" s="104">
        <f>Soups!E56</f>
        <v>0</v>
      </c>
      <c r="F50" s="104">
        <f>Soups!F56</f>
        <v>149345</v>
      </c>
      <c r="G50" s="104">
        <f>Soups!G56</f>
        <v>151870</v>
      </c>
      <c r="H50" s="104">
        <f>Soups!H56</f>
        <v>0</v>
      </c>
      <c r="I50" s="104">
        <f>Soups!I56</f>
        <v>0</v>
      </c>
      <c r="J50" s="104">
        <f>Soups!J56</f>
        <v>0</v>
      </c>
      <c r="K50" s="104">
        <f>Soups!K56</f>
        <v>151870</v>
      </c>
      <c r="L50" s="105">
        <f>Soups!L56</f>
        <v>0.62661682038336919</v>
      </c>
      <c r="M50" s="104">
        <f>Soups!M56</f>
        <v>194837.47999592518</v>
      </c>
      <c r="N50" s="104">
        <f>Soups!N56</f>
        <v>327326.96639315435</v>
      </c>
      <c r="O50" s="104">
        <f>Soups!O56</f>
        <v>327326.96639315435</v>
      </c>
      <c r="P50" s="105">
        <f>Soups!P56</f>
        <v>0.77947015124182573</v>
      </c>
      <c r="Q50" s="105">
        <f>Soups!Q56</f>
        <v>0.46397032812013433</v>
      </c>
      <c r="R50" s="105">
        <f>Soups!R56</f>
        <v>0.46397032812013433</v>
      </c>
      <c r="S50" s="106">
        <f>Soups!S56</f>
        <v>0</v>
      </c>
      <c r="T50" s="97" t="s">
        <v>505</v>
      </c>
      <c r="U50" s="97" t="s">
        <v>504</v>
      </c>
      <c r="V50" s="103">
        <f t="shared" si="3"/>
        <v>100</v>
      </c>
      <c r="W50" s="103">
        <f t="shared" si="4"/>
        <v>168</v>
      </c>
      <c r="X50" s="102">
        <f t="shared" si="5"/>
        <v>5</v>
      </c>
      <c r="Y50">
        <v>9</v>
      </c>
    </row>
    <row r="51" spans="1:25" x14ac:dyDescent="0.25">
      <c r="A51" s="97">
        <f>IF(Soups!A57&gt;0,Soups!A57,IF(ISBLANK(Soups!A57),A50,Soups!A57))</f>
        <v>2024</v>
      </c>
      <c r="B51" s="103">
        <f>Soups!B57</f>
        <v>10</v>
      </c>
      <c r="C51" s="104">
        <f>Soups!C57</f>
        <v>110246.19414293421</v>
      </c>
      <c r="D51" s="104">
        <f>Soups!D57</f>
        <v>0</v>
      </c>
      <c r="E51" s="104">
        <f>Soups!E57</f>
        <v>0</v>
      </c>
      <c r="F51" s="104">
        <f>Soups!F57</f>
        <v>168910</v>
      </c>
      <c r="G51" s="104">
        <f>Soups!G57</f>
        <v>167900</v>
      </c>
      <c r="H51" s="104">
        <f>Soups!H57</f>
        <v>0</v>
      </c>
      <c r="I51" s="104">
        <f>Soups!I57</f>
        <v>0</v>
      </c>
      <c r="J51" s="104">
        <f>Soups!J57</f>
        <v>0</v>
      </c>
      <c r="K51" s="104">
        <f>Soups!K57</f>
        <v>167900</v>
      </c>
      <c r="L51" s="105">
        <f>Soups!L57</f>
        <v>0.62661682038336919</v>
      </c>
      <c r="M51" s="104">
        <f>Soups!M57</f>
        <v>194837.47999592518</v>
      </c>
      <c r="N51" s="104">
        <f>Soups!N57</f>
        <v>327326.96639315435</v>
      </c>
      <c r="O51" s="104">
        <f>Soups!O57</f>
        <v>327326.96639315435</v>
      </c>
      <c r="P51" s="105">
        <f>Soups!P57</f>
        <v>0.86174384930205139</v>
      </c>
      <c r="Q51" s="105">
        <f>Soups!Q57</f>
        <v>0.5129427674416972</v>
      </c>
      <c r="R51" s="105">
        <f>Soups!R57</f>
        <v>0.5129427674416972</v>
      </c>
      <c r="S51" s="106">
        <f>Soups!S57</f>
        <v>0</v>
      </c>
      <c r="T51" s="97" t="s">
        <v>505</v>
      </c>
      <c r="U51" s="97" t="s">
        <v>504</v>
      </c>
      <c r="V51" s="103">
        <f t="shared" si="3"/>
        <v>100</v>
      </c>
      <c r="W51" s="103">
        <f t="shared" si="4"/>
        <v>168</v>
      </c>
      <c r="X51" s="102">
        <f t="shared" si="5"/>
        <v>5</v>
      </c>
      <c r="Y51">
        <v>10</v>
      </c>
    </row>
    <row r="52" spans="1:25" x14ac:dyDescent="0.25">
      <c r="A52" s="97">
        <f>IF(Soups!A58&gt;0,Soups!A58,IF(ISBLANK(Soups!A58),A51,Soups!A58))</f>
        <v>2024</v>
      </c>
      <c r="B52" s="103">
        <f>Soups!B58</f>
        <v>11</v>
      </c>
      <c r="C52" s="104">
        <f>Soups!C58</f>
        <v>124329.41750081214</v>
      </c>
      <c r="D52" s="104">
        <f>Soups!D58</f>
        <v>0</v>
      </c>
      <c r="E52" s="104">
        <f>Soups!E58</f>
        <v>0</v>
      </c>
      <c r="F52" s="104">
        <f>Soups!F58</f>
        <v>102556</v>
      </c>
      <c r="G52" s="104">
        <f>Soups!G58</f>
        <v>101759</v>
      </c>
      <c r="H52" s="104">
        <f>Soups!H58</f>
        <v>0</v>
      </c>
      <c r="I52" s="104">
        <f>Soups!I58</f>
        <v>0</v>
      </c>
      <c r="J52" s="104">
        <f>Soups!J58</f>
        <v>0</v>
      </c>
      <c r="K52" s="104">
        <f>Soups!K58</f>
        <v>101759</v>
      </c>
      <c r="L52" s="105">
        <f>Soups!L58</f>
        <v>0.62661682038336919</v>
      </c>
      <c r="M52" s="104">
        <f>Soups!M58</f>
        <v>194837.47999592518</v>
      </c>
      <c r="N52" s="104">
        <f>Soups!N58</f>
        <v>327326.96639315435</v>
      </c>
      <c r="O52" s="104">
        <f>Soups!O58</f>
        <v>327326.96639315435</v>
      </c>
      <c r="P52" s="105">
        <f>Soups!P58</f>
        <v>0.5222763094766375</v>
      </c>
      <c r="Q52" s="105">
        <f>Soups!Q58</f>
        <v>0.31087875564085565</v>
      </c>
      <c r="R52" s="105">
        <f>Soups!R58</f>
        <v>0.31087875564085565</v>
      </c>
      <c r="S52" s="106">
        <f>Soups!S58</f>
        <v>0</v>
      </c>
      <c r="T52" s="97" t="s">
        <v>505</v>
      </c>
      <c r="U52" s="97" t="s">
        <v>504</v>
      </c>
      <c r="V52" s="103">
        <f t="shared" si="3"/>
        <v>100</v>
      </c>
      <c r="W52" s="103">
        <f t="shared" si="4"/>
        <v>168</v>
      </c>
      <c r="X52" s="102">
        <f t="shared" si="5"/>
        <v>5</v>
      </c>
      <c r="Y52">
        <v>11</v>
      </c>
    </row>
    <row r="53" spans="1:25" x14ac:dyDescent="0.25">
      <c r="A53" s="97">
        <f>IF(Soups!A59&gt;0,Soups!A59,IF(ISBLANK(Soups!A59),A52,Soups!A59))</f>
        <v>2024</v>
      </c>
      <c r="B53" s="103">
        <f>Soups!B59</f>
        <v>12</v>
      </c>
      <c r="C53" s="104">
        <f>Soups!C59</f>
        <v>106468.50744447233</v>
      </c>
      <c r="D53" s="104">
        <f>Soups!D59</f>
        <v>0</v>
      </c>
      <c r="E53" s="104">
        <f>Soups!E59</f>
        <v>0</v>
      </c>
      <c r="F53" s="104">
        <f>Soups!F59</f>
        <v>79660</v>
      </c>
      <c r="G53" s="104">
        <f>Soups!G59</f>
        <v>81775</v>
      </c>
      <c r="H53" s="104">
        <f>Soups!H59</f>
        <v>0</v>
      </c>
      <c r="I53" s="104">
        <f>Soups!I59</f>
        <v>0</v>
      </c>
      <c r="J53" s="104">
        <f>Soups!J59</f>
        <v>0</v>
      </c>
      <c r="K53" s="104">
        <f>Soups!K59</f>
        <v>81775</v>
      </c>
      <c r="L53" s="105">
        <f>Soups!L59</f>
        <v>0.62661682038336919</v>
      </c>
      <c r="M53" s="104">
        <f>Soups!M59</f>
        <v>194837.47999592518</v>
      </c>
      <c r="N53" s="104">
        <f>Soups!N59</f>
        <v>327326.96639315435</v>
      </c>
      <c r="O53" s="104">
        <f>Soups!O59</f>
        <v>327326.96639315435</v>
      </c>
      <c r="P53" s="105">
        <f>Soups!P59</f>
        <v>0.41970877472707119</v>
      </c>
      <c r="Q53" s="105">
        <f>Soups!Q59</f>
        <v>0.24982665162325662</v>
      </c>
      <c r="R53" s="105">
        <f>Soups!R59</f>
        <v>0.24982665162325662</v>
      </c>
      <c r="S53" s="106">
        <f>Soups!S59</f>
        <v>0</v>
      </c>
      <c r="T53" s="97" t="s">
        <v>505</v>
      </c>
      <c r="U53" s="97" t="s">
        <v>504</v>
      </c>
      <c r="V53" s="103">
        <f t="shared" si="3"/>
        <v>100</v>
      </c>
      <c r="W53" s="103">
        <f t="shared" si="4"/>
        <v>168</v>
      </c>
      <c r="X53" s="102">
        <f t="shared" si="5"/>
        <v>5</v>
      </c>
      <c r="Y53">
        <v>12</v>
      </c>
    </row>
    <row r="54" spans="1:25" x14ac:dyDescent="0.25">
      <c r="A54" s="97">
        <f>IF(Soups!A60&gt;0,Soups!A60,IF(ISBLANK(Soups!A60),A53,Soups!A60))</f>
        <v>2024</v>
      </c>
      <c r="B54" s="103">
        <f>Soups!B60</f>
        <v>13</v>
      </c>
      <c r="C54" s="104">
        <f>Soups!C60</f>
        <v>127135.22680460894</v>
      </c>
      <c r="D54" s="104">
        <f>Soups!D60</f>
        <v>0</v>
      </c>
      <c r="E54" s="104">
        <f>Soups!E60</f>
        <v>0</v>
      </c>
      <c r="F54" s="104">
        <f>Soups!F60</f>
        <v>107131</v>
      </c>
      <c r="G54" s="104">
        <f>Soups!G60</f>
        <v>105176</v>
      </c>
      <c r="H54" s="104">
        <f>Soups!H60</f>
        <v>0</v>
      </c>
      <c r="I54" s="104">
        <f>Soups!I60</f>
        <v>0</v>
      </c>
      <c r="J54" s="104">
        <f>Soups!J60</f>
        <v>0</v>
      </c>
      <c r="K54" s="104">
        <f>Soups!K60</f>
        <v>105176</v>
      </c>
      <c r="L54" s="105">
        <f>Soups!L60</f>
        <v>0.62661682038336919</v>
      </c>
      <c r="M54" s="104">
        <f>Soups!M60</f>
        <v>243546.84999490649</v>
      </c>
      <c r="N54" s="104">
        <f>Soups!N60</f>
        <v>409158.70799144293</v>
      </c>
      <c r="O54" s="104">
        <f>Soups!O60</f>
        <v>409158.70799144293</v>
      </c>
      <c r="P54" s="105">
        <f>Soups!P60</f>
        <v>0.43185120235469948</v>
      </c>
      <c r="Q54" s="105">
        <f>Soups!Q60</f>
        <v>0.25705428711589251</v>
      </c>
      <c r="R54" s="105">
        <f>Soups!R60</f>
        <v>0.25705428711589251</v>
      </c>
      <c r="S54" s="106">
        <f>Soups!S60</f>
        <v>0</v>
      </c>
      <c r="T54" s="97" t="s">
        <v>505</v>
      </c>
      <c r="U54" s="97" t="s">
        <v>504</v>
      </c>
      <c r="V54" s="103">
        <f t="shared" si="3"/>
        <v>100</v>
      </c>
      <c r="W54" s="103">
        <f t="shared" si="4"/>
        <v>168</v>
      </c>
      <c r="X54" s="102">
        <f t="shared" si="5"/>
        <v>5</v>
      </c>
      <c r="Y54">
        <v>13</v>
      </c>
    </row>
    <row r="55" spans="1:25" x14ac:dyDescent="0.25">
      <c r="A55" s="97">
        <f>IF(Soups!A61&gt;0,Soups!A61,IF(ISBLANK(Soups!A61),A54,Soups!A61))</f>
        <v>2025</v>
      </c>
      <c r="B55" s="103">
        <f>Soups!B61</f>
        <v>1</v>
      </c>
      <c r="C55" s="104">
        <f>Soups!C61</f>
        <v>77625.84146526226</v>
      </c>
      <c r="D55" s="104">
        <f>Soups!D61</f>
        <v>0</v>
      </c>
      <c r="E55" s="104">
        <f>Soups!E61</f>
        <v>0</v>
      </c>
      <c r="F55" s="104">
        <f>Soups!F61</f>
        <v>103363</v>
      </c>
      <c r="G55" s="104">
        <f>Soups!G61</f>
        <v>96405</v>
      </c>
      <c r="H55" s="104">
        <f>Soups!H61</f>
        <v>0</v>
      </c>
      <c r="I55" s="104">
        <f>Soups!I61</f>
        <v>0</v>
      </c>
      <c r="J55" s="104">
        <f>Soups!J61</f>
        <v>96405</v>
      </c>
      <c r="K55" s="104">
        <f>Soups!K61</f>
        <v>96405</v>
      </c>
      <c r="L55" s="105">
        <f>Soups!L61</f>
        <v>0.66859019301348366</v>
      </c>
      <c r="M55" s="104">
        <f>Soups!M61</f>
        <v>207888.49599830143</v>
      </c>
      <c r="N55" s="104">
        <f>Soups!N61</f>
        <v>349252.67327714636</v>
      </c>
      <c r="O55" s="104">
        <f>Soups!O61</f>
        <v>349252.67327714636</v>
      </c>
      <c r="P55" s="105">
        <f>Soups!P61</f>
        <v>0.46373417411604961</v>
      </c>
      <c r="Q55" s="105">
        <f>Soups!Q61</f>
        <v>0.27603224649764863</v>
      </c>
      <c r="R55" s="105">
        <f>Soups!R61</f>
        <v>0.27603224649764863</v>
      </c>
      <c r="S55" s="106">
        <f>Soups!S61</f>
        <v>0</v>
      </c>
      <c r="T55" s="97" t="s">
        <v>505</v>
      </c>
      <c r="U55" s="97" t="s">
        <v>504</v>
      </c>
      <c r="V55" s="103">
        <f t="shared" si="3"/>
        <v>100</v>
      </c>
      <c r="W55" s="103">
        <f t="shared" si="4"/>
        <v>168</v>
      </c>
      <c r="X55" s="102">
        <f t="shared" si="5"/>
        <v>5</v>
      </c>
      <c r="Y55">
        <v>14</v>
      </c>
    </row>
    <row r="56" spans="1:25" x14ac:dyDescent="0.25">
      <c r="A56" s="97">
        <f>IF(Soups!A62&gt;0,Soups!A62,IF(ISBLANK(Soups!A62),A55,Soups!A62))</f>
        <v>2025</v>
      </c>
      <c r="B56" s="103">
        <f>Soups!B62</f>
        <v>2</v>
      </c>
      <c r="C56" s="104">
        <f>Soups!C62</f>
        <v>57520.028454965926</v>
      </c>
      <c r="D56" s="104">
        <f>Soups!D62</f>
        <v>0</v>
      </c>
      <c r="E56" s="104">
        <f>Soups!E62</f>
        <v>0</v>
      </c>
      <c r="F56" s="104">
        <f>Soups!F62</f>
        <v>105733</v>
      </c>
      <c r="G56" s="104">
        <f>Soups!G62</f>
        <v>114369</v>
      </c>
      <c r="H56" s="104">
        <f>Soups!H62</f>
        <v>0</v>
      </c>
      <c r="I56" s="104">
        <f>Soups!I62</f>
        <v>0</v>
      </c>
      <c r="J56" s="104">
        <f>Soups!J62</f>
        <v>114369</v>
      </c>
      <c r="K56" s="104">
        <f>Soups!K62</f>
        <v>114369</v>
      </c>
      <c r="L56" s="105">
        <f>Soups!L62</f>
        <v>0.66859019301348366</v>
      </c>
      <c r="M56" s="104">
        <f>Soups!M62</f>
        <v>207888.49599830143</v>
      </c>
      <c r="N56" s="104">
        <f>Soups!N62</f>
        <v>349252.67327714636</v>
      </c>
      <c r="O56" s="104">
        <f>Soups!O62</f>
        <v>349252.67327714636</v>
      </c>
      <c r="P56" s="105">
        <f>Soups!P62</f>
        <v>0.55014588205464943</v>
      </c>
      <c r="Q56" s="105">
        <f>Soups!Q62</f>
        <v>0.32746778693729139</v>
      </c>
      <c r="R56" s="105">
        <f>Soups!R62</f>
        <v>0.32746778693729139</v>
      </c>
      <c r="S56" s="106">
        <f>Soups!S62</f>
        <v>0</v>
      </c>
      <c r="T56" s="97" t="s">
        <v>505</v>
      </c>
      <c r="U56" s="97" t="s">
        <v>504</v>
      </c>
      <c r="V56" s="103">
        <f t="shared" si="3"/>
        <v>100</v>
      </c>
      <c r="W56" s="103">
        <f t="shared" si="4"/>
        <v>168</v>
      </c>
      <c r="X56" s="102">
        <f t="shared" si="5"/>
        <v>5</v>
      </c>
      <c r="Y56">
        <v>15</v>
      </c>
    </row>
    <row r="57" spans="1:25" x14ac:dyDescent="0.25">
      <c r="A57" s="97">
        <f>IF(Soups!A63&gt;0,Soups!A63,IF(ISBLANK(Soups!A63),A56,Soups!A63))</f>
        <v>2025</v>
      </c>
      <c r="B57" s="103">
        <f>Soups!B63</f>
        <v>3</v>
      </c>
      <c r="C57" s="104">
        <f>Soups!C63</f>
        <v>63878.198312355264</v>
      </c>
      <c r="D57" s="104">
        <f>Soups!D63</f>
        <v>0</v>
      </c>
      <c r="E57" s="104">
        <f>Soups!E63</f>
        <v>0</v>
      </c>
      <c r="F57" s="104">
        <f>Soups!F63</f>
        <v>69262</v>
      </c>
      <c r="G57" s="104">
        <f>Soups!G63</f>
        <v>70584</v>
      </c>
      <c r="H57" s="104">
        <f>Soups!H63</f>
        <v>0</v>
      </c>
      <c r="I57" s="104">
        <f>Soups!I63</f>
        <v>0</v>
      </c>
      <c r="J57" s="104">
        <f>Soups!J63</f>
        <v>70584</v>
      </c>
      <c r="K57" s="104">
        <f>Soups!K63</f>
        <v>70584</v>
      </c>
      <c r="L57" s="105">
        <f>Soups!L63</f>
        <v>0.66859019301348366</v>
      </c>
      <c r="M57" s="104">
        <f>Soups!M63</f>
        <v>207888.49599830143</v>
      </c>
      <c r="N57" s="104">
        <f>Soups!N63</f>
        <v>349252.67327714636</v>
      </c>
      <c r="O57" s="104">
        <f>Soups!O63</f>
        <v>349252.67327714636</v>
      </c>
      <c r="P57" s="105">
        <f>Soups!P63</f>
        <v>0.33952816706402411</v>
      </c>
      <c r="Q57" s="105">
        <f>Soups!Q63</f>
        <v>0.20210009944287152</v>
      </c>
      <c r="R57" s="105">
        <f>Soups!R63</f>
        <v>0.20210009944287152</v>
      </c>
      <c r="S57" s="106">
        <f>Soups!S63</f>
        <v>0</v>
      </c>
      <c r="T57" s="97" t="s">
        <v>505</v>
      </c>
      <c r="U57" s="97" t="s">
        <v>504</v>
      </c>
      <c r="V57" s="103">
        <f t="shared" si="3"/>
        <v>100</v>
      </c>
      <c r="W57" s="103">
        <f t="shared" si="4"/>
        <v>168</v>
      </c>
      <c r="X57" s="102">
        <f t="shared" si="5"/>
        <v>5</v>
      </c>
      <c r="Y57">
        <v>16</v>
      </c>
    </row>
    <row r="58" spans="1:25" x14ac:dyDescent="0.25">
      <c r="A58" s="97">
        <f>IF(Soups!A64&gt;0,Soups!A64,IF(ISBLANK(Soups!A64),A57,Soups!A64))</f>
        <v>2025</v>
      </c>
      <c r="B58" s="103">
        <f>Soups!B64</f>
        <v>4</v>
      </c>
      <c r="C58" s="104">
        <f>Soups!C64</f>
        <v>49928.898505028534</v>
      </c>
      <c r="D58" s="104">
        <f>Soups!D64</f>
        <v>0</v>
      </c>
      <c r="E58" s="104">
        <f>Soups!E64</f>
        <v>0</v>
      </c>
      <c r="F58" s="104">
        <f>Soups!F64</f>
        <v>44179</v>
      </c>
      <c r="G58" s="104">
        <f>Soups!G64</f>
        <v>43397</v>
      </c>
      <c r="H58" s="104">
        <f>Soups!H64</f>
        <v>0</v>
      </c>
      <c r="I58" s="104">
        <f>Soups!I64</f>
        <v>0</v>
      </c>
      <c r="J58" s="104">
        <f>Soups!J64</f>
        <v>43397</v>
      </c>
      <c r="K58" s="104">
        <f>Soups!K64</f>
        <v>43397</v>
      </c>
      <c r="L58" s="105">
        <f>Soups!L64</f>
        <v>0.66859019301348366</v>
      </c>
      <c r="M58" s="104">
        <f>Soups!M64</f>
        <v>207888.49599830143</v>
      </c>
      <c r="N58" s="104">
        <f>Soups!N64</f>
        <v>349252.67327714636</v>
      </c>
      <c r="O58" s="104">
        <f>Soups!O64</f>
        <v>349252.67327714636</v>
      </c>
      <c r="P58" s="105">
        <f>Soups!P64</f>
        <v>0.20875132984922157</v>
      </c>
      <c r="Q58" s="105">
        <f>Soups!Q64</f>
        <v>0.12425674395786999</v>
      </c>
      <c r="R58" s="105">
        <f>Soups!R64</f>
        <v>0.12425674395786999</v>
      </c>
      <c r="S58" s="106">
        <f>Soups!S64</f>
        <v>0</v>
      </c>
      <c r="T58" s="97" t="s">
        <v>505</v>
      </c>
      <c r="U58" s="97" t="s">
        <v>504</v>
      </c>
      <c r="V58" s="103">
        <f t="shared" si="3"/>
        <v>100</v>
      </c>
      <c r="W58" s="103">
        <f t="shared" si="4"/>
        <v>168</v>
      </c>
      <c r="X58" s="102">
        <f t="shared" si="5"/>
        <v>5</v>
      </c>
      <c r="Y58">
        <v>17</v>
      </c>
    </row>
    <row r="59" spans="1:25" x14ac:dyDescent="0.25">
      <c r="A59" s="97">
        <f>IF(Soups!A65&gt;0,Soups!A65,IF(ISBLANK(Soups!A65),A58,Soups!A65))</f>
        <v>2025</v>
      </c>
      <c r="B59" s="103">
        <f>Soups!B65</f>
        <v>5</v>
      </c>
      <c r="C59" s="104">
        <f>Soups!C65</f>
        <v>59753.905366483166</v>
      </c>
      <c r="D59" s="104">
        <f>Soups!D65</f>
        <v>0</v>
      </c>
      <c r="E59" s="104">
        <f>Soups!E65</f>
        <v>0</v>
      </c>
      <c r="F59" s="104">
        <f>Soups!F65</f>
        <v>0</v>
      </c>
      <c r="G59" s="104">
        <f>Soups!G65</f>
        <v>0</v>
      </c>
      <c r="H59" s="104">
        <f>Soups!H65</f>
        <v>0</v>
      </c>
      <c r="I59" s="104">
        <f>Soups!I65</f>
        <v>0</v>
      </c>
      <c r="J59" s="104">
        <f>Soups!J65</f>
        <v>0</v>
      </c>
      <c r="K59" s="104">
        <f>Soups!K65</f>
        <v>59753.905366483166</v>
      </c>
      <c r="L59" s="105">
        <f>Soups!L65</f>
        <v>0.66859019301348366</v>
      </c>
      <c r="M59" s="104">
        <f>Soups!M65</f>
        <v>207888.49599830143</v>
      </c>
      <c r="N59" s="104">
        <f>Soups!N65</f>
        <v>349252.67327714636</v>
      </c>
      <c r="O59" s="104">
        <f>Soups!O65</f>
        <v>349252.67327714636</v>
      </c>
      <c r="P59" s="105">
        <f>Soups!P65</f>
        <v>0.28743247710528141</v>
      </c>
      <c r="Q59" s="105">
        <f>Soups!Q65</f>
        <v>0.17109076018171515</v>
      </c>
      <c r="R59" s="105">
        <f>Soups!R65</f>
        <v>0.17109076018171515</v>
      </c>
      <c r="S59" s="106">
        <f>Soups!S65</f>
        <v>0</v>
      </c>
      <c r="T59" s="97" t="s">
        <v>505</v>
      </c>
      <c r="U59" s="97" t="s">
        <v>504</v>
      </c>
      <c r="V59" s="103">
        <f t="shared" si="3"/>
        <v>100</v>
      </c>
      <c r="W59" s="103">
        <f t="shared" si="4"/>
        <v>168</v>
      </c>
      <c r="X59" s="102">
        <f t="shared" si="5"/>
        <v>5</v>
      </c>
      <c r="Y59">
        <v>18</v>
      </c>
    </row>
    <row r="60" spans="1:25" x14ac:dyDescent="0.25">
      <c r="A60" s="97">
        <f>IF(Soups!A66&gt;0,Soups!A66,IF(ISBLANK(Soups!A66),A59,Soups!A66))</f>
        <v>2025</v>
      </c>
      <c r="B60" s="103">
        <f>Soups!B66</f>
        <v>6</v>
      </c>
      <c r="C60" s="104">
        <f>Soups!C66</f>
        <v>48397.597060736218</v>
      </c>
      <c r="D60" s="104">
        <f>Soups!D66</f>
        <v>0</v>
      </c>
      <c r="E60" s="104">
        <f>Soups!E66</f>
        <v>0</v>
      </c>
      <c r="F60" s="104">
        <f>Soups!F66</f>
        <v>0</v>
      </c>
      <c r="G60" s="104">
        <f>Soups!G66</f>
        <v>0</v>
      </c>
      <c r="H60" s="104">
        <f>Soups!H66</f>
        <v>0</v>
      </c>
      <c r="I60" s="104">
        <f>Soups!I66</f>
        <v>0</v>
      </c>
      <c r="J60" s="104">
        <f>Soups!J66</f>
        <v>0</v>
      </c>
      <c r="K60" s="104">
        <f>Soups!K66</f>
        <v>48397.597060736218</v>
      </c>
      <c r="L60" s="105">
        <f>Soups!L66</f>
        <v>0.66859019301348366</v>
      </c>
      <c r="M60" s="104">
        <f>Soups!M66</f>
        <v>207888.49599830143</v>
      </c>
      <c r="N60" s="104">
        <f>Soups!N66</f>
        <v>349252.67327714636</v>
      </c>
      <c r="O60" s="104">
        <f>Soups!O66</f>
        <v>349252.67327714636</v>
      </c>
      <c r="P60" s="105">
        <f>Soups!P66</f>
        <v>0.23280555678815271</v>
      </c>
      <c r="Q60" s="105">
        <f>Soups!Q66</f>
        <v>0.13857473618342425</v>
      </c>
      <c r="R60" s="105">
        <f>Soups!R66</f>
        <v>0.13857473618342425</v>
      </c>
      <c r="S60" s="106">
        <f>Soups!S66</f>
        <v>0</v>
      </c>
      <c r="T60" s="97" t="s">
        <v>505</v>
      </c>
      <c r="U60" s="97" t="s">
        <v>504</v>
      </c>
      <c r="V60" s="103">
        <f t="shared" si="3"/>
        <v>100</v>
      </c>
      <c r="W60" s="103">
        <f t="shared" si="4"/>
        <v>168</v>
      </c>
      <c r="X60" s="102">
        <f t="shared" si="5"/>
        <v>5</v>
      </c>
      <c r="Y60">
        <v>19</v>
      </c>
    </row>
    <row r="61" spans="1:25" x14ac:dyDescent="0.25">
      <c r="A61" s="97">
        <f>IF(Soups!A67&gt;0,Soups!A67,IF(ISBLANK(Soups!A67),A60,Soups!A67))</f>
        <v>2025</v>
      </c>
      <c r="B61" s="103">
        <f>Soups!B67</f>
        <v>7</v>
      </c>
      <c r="C61" s="104">
        <f>Soups!C67</f>
        <v>82635.950399955298</v>
      </c>
      <c r="D61" s="104">
        <f>Soups!D67</f>
        <v>0</v>
      </c>
      <c r="E61" s="104">
        <f>Soups!E67</f>
        <v>0</v>
      </c>
      <c r="F61" s="104">
        <f>Soups!F67</f>
        <v>0</v>
      </c>
      <c r="G61" s="104">
        <f>Soups!G67</f>
        <v>0</v>
      </c>
      <c r="H61" s="104">
        <f>Soups!H67</f>
        <v>0</v>
      </c>
      <c r="I61" s="104">
        <f>Soups!I67</f>
        <v>0</v>
      </c>
      <c r="J61" s="104">
        <f>Soups!J67</f>
        <v>0</v>
      </c>
      <c r="K61" s="104">
        <f>Soups!K67</f>
        <v>82635.950399955298</v>
      </c>
      <c r="L61" s="105">
        <f>Soups!L67</f>
        <v>0.66859019301348366</v>
      </c>
      <c r="M61" s="104">
        <f>Soups!M67</f>
        <v>207888.49599830143</v>
      </c>
      <c r="N61" s="104">
        <f>Soups!N67</f>
        <v>349252.67327714636</v>
      </c>
      <c r="O61" s="104">
        <f>Soups!O67</f>
        <v>349252.67327714636</v>
      </c>
      <c r="P61" s="105">
        <f>Soups!P67</f>
        <v>0.39750131436147618</v>
      </c>
      <c r="Q61" s="105">
        <f>Soups!Q67</f>
        <v>0.23660792521516441</v>
      </c>
      <c r="R61" s="105">
        <f>Soups!R67</f>
        <v>0.23660792521516441</v>
      </c>
      <c r="S61" s="106">
        <f>Soups!S67</f>
        <v>0</v>
      </c>
      <c r="T61" s="97" t="s">
        <v>505</v>
      </c>
      <c r="U61" s="97" t="s">
        <v>504</v>
      </c>
      <c r="V61" s="103">
        <f t="shared" si="3"/>
        <v>100</v>
      </c>
      <c r="W61" s="103">
        <f t="shared" si="4"/>
        <v>168</v>
      </c>
      <c r="X61" s="102">
        <f t="shared" si="5"/>
        <v>5</v>
      </c>
      <c r="Y61">
        <v>20</v>
      </c>
    </row>
    <row r="62" spans="1:25" x14ac:dyDescent="0.25">
      <c r="A62" s="97">
        <f>IF(Soups!A68&gt;0,Soups!A68,IF(ISBLANK(Soups!A68),A61,Soups!A68))</f>
        <v>2025</v>
      </c>
      <c r="B62" s="103">
        <f>Soups!B68</f>
        <v>8</v>
      </c>
      <c r="C62" s="104">
        <f>Soups!C68</f>
        <v>93904.782074789575</v>
      </c>
      <c r="D62" s="104">
        <f>Soups!D68</f>
        <v>0</v>
      </c>
      <c r="E62" s="104">
        <f>Soups!E68</f>
        <v>0</v>
      </c>
      <c r="F62" s="104">
        <f>Soups!F68</f>
        <v>0</v>
      </c>
      <c r="G62" s="104">
        <f>Soups!G68</f>
        <v>0</v>
      </c>
      <c r="H62" s="104">
        <f>Soups!H68</f>
        <v>0</v>
      </c>
      <c r="I62" s="104">
        <f>Soups!I68</f>
        <v>0</v>
      </c>
      <c r="J62" s="104">
        <f>Soups!J68</f>
        <v>0</v>
      </c>
      <c r="K62" s="104">
        <f>Soups!K68</f>
        <v>93904.782074789575</v>
      </c>
      <c r="L62" s="105">
        <f>Soups!L68</f>
        <v>0.66859019301348366</v>
      </c>
      <c r="M62" s="104">
        <f>Soups!M68</f>
        <v>207888.49599830143</v>
      </c>
      <c r="N62" s="104">
        <f>Soups!N68</f>
        <v>349252.67327714636</v>
      </c>
      <c r="O62" s="104">
        <f>Soups!O68</f>
        <v>349252.67327714636</v>
      </c>
      <c r="P62" s="105">
        <f>Soups!P68</f>
        <v>0.45170744837923515</v>
      </c>
      <c r="Q62" s="105">
        <f>Soups!Q68</f>
        <v>0.26887348117811621</v>
      </c>
      <c r="R62" s="105">
        <f>Soups!R68</f>
        <v>0.26887348117811621</v>
      </c>
      <c r="S62" s="106">
        <f>Soups!S68</f>
        <v>0</v>
      </c>
      <c r="T62" s="97" t="s">
        <v>505</v>
      </c>
      <c r="U62" s="97" t="s">
        <v>504</v>
      </c>
      <c r="V62" s="103">
        <f t="shared" si="3"/>
        <v>100</v>
      </c>
      <c r="W62" s="103">
        <f t="shared" si="4"/>
        <v>168</v>
      </c>
      <c r="X62" s="102">
        <f t="shared" si="5"/>
        <v>5</v>
      </c>
      <c r="Y62">
        <v>21</v>
      </c>
    </row>
    <row r="63" spans="1:25" x14ac:dyDescent="0.25">
      <c r="A63" s="97">
        <f>IF(Soups!A69&gt;0,Soups!A69,IF(ISBLANK(Soups!A69),A62,Soups!A69))</f>
        <v>2025</v>
      </c>
      <c r="B63" s="103">
        <f>Soups!B69</f>
        <v>9</v>
      </c>
      <c r="C63" s="104">
        <f>Soups!C69</f>
        <v>139842.90459691797</v>
      </c>
      <c r="D63" s="104">
        <f>Soups!D69</f>
        <v>0</v>
      </c>
      <c r="E63" s="104">
        <f>Soups!E69</f>
        <v>0</v>
      </c>
      <c r="F63" s="104">
        <f>Soups!F69</f>
        <v>0</v>
      </c>
      <c r="G63" s="104">
        <f>Soups!G69</f>
        <v>0</v>
      </c>
      <c r="H63" s="104">
        <f>Soups!H69</f>
        <v>0</v>
      </c>
      <c r="I63" s="104">
        <f>Soups!I69</f>
        <v>0</v>
      </c>
      <c r="J63" s="104">
        <f>Soups!J69</f>
        <v>0</v>
      </c>
      <c r="K63" s="104">
        <f>Soups!K69</f>
        <v>139842.90459691797</v>
      </c>
      <c r="L63" s="105">
        <f>Soups!L69</f>
        <v>0.66859019301348366</v>
      </c>
      <c r="M63" s="104">
        <f>Soups!M69</f>
        <v>207888.49599830143</v>
      </c>
      <c r="N63" s="104">
        <f>Soups!N69</f>
        <v>349252.67327714636</v>
      </c>
      <c r="O63" s="104">
        <f>Soups!O69</f>
        <v>349252.67327714636</v>
      </c>
      <c r="P63" s="105">
        <f>Soups!P69</f>
        <v>0.67268226616089699</v>
      </c>
      <c r="Q63" s="105">
        <f>Soups!Q69</f>
        <v>0.40040611081005778</v>
      </c>
      <c r="R63" s="105">
        <f>Soups!R69</f>
        <v>0.40040611081005778</v>
      </c>
      <c r="S63" s="106">
        <f>Soups!S69</f>
        <v>0</v>
      </c>
      <c r="T63" s="97" t="s">
        <v>505</v>
      </c>
      <c r="U63" s="97" t="s">
        <v>504</v>
      </c>
      <c r="V63" s="103">
        <f t="shared" si="3"/>
        <v>100</v>
      </c>
      <c r="W63" s="103">
        <f t="shared" si="4"/>
        <v>168</v>
      </c>
      <c r="X63" s="102">
        <f t="shared" si="5"/>
        <v>5</v>
      </c>
      <c r="Y63">
        <v>22</v>
      </c>
    </row>
    <row r="64" spans="1:25" x14ac:dyDescent="0.25">
      <c r="A64" s="97">
        <f>IF(Soups!A70&gt;0,Soups!A70,IF(ISBLANK(Soups!A70),A63,Soups!A70))</f>
        <v>2025</v>
      </c>
      <c r="B64" s="103">
        <f>Soups!B70</f>
        <v>10</v>
      </c>
      <c r="C64" s="104">
        <f>Soups!C70</f>
        <v>154603.43505512958</v>
      </c>
      <c r="D64" s="104">
        <f>Soups!D70</f>
        <v>0</v>
      </c>
      <c r="E64" s="104">
        <f>Soups!E70</f>
        <v>0</v>
      </c>
      <c r="F64" s="104">
        <f>Soups!F70</f>
        <v>0</v>
      </c>
      <c r="G64" s="104">
        <f>Soups!G70</f>
        <v>0</v>
      </c>
      <c r="H64" s="104">
        <f>Soups!H70</f>
        <v>0</v>
      </c>
      <c r="I64" s="104">
        <f>Soups!I70</f>
        <v>0</v>
      </c>
      <c r="J64" s="104">
        <f>Soups!J70</f>
        <v>0</v>
      </c>
      <c r="K64" s="104">
        <f>Soups!K70</f>
        <v>154603.43505512958</v>
      </c>
      <c r="L64" s="105">
        <f>Soups!L70</f>
        <v>0.66859019301348366</v>
      </c>
      <c r="M64" s="104">
        <f>Soups!M70</f>
        <v>207888.49599830143</v>
      </c>
      <c r="N64" s="104">
        <f>Soups!N70</f>
        <v>349252.67327714636</v>
      </c>
      <c r="O64" s="104">
        <f>Soups!O70</f>
        <v>349252.67327714636</v>
      </c>
      <c r="P64" s="105">
        <f>Soups!P70</f>
        <v>0.74368441751770997</v>
      </c>
      <c r="Q64" s="105">
        <f>Soups!Q70</f>
        <v>0.44266929614149408</v>
      </c>
      <c r="R64" s="105">
        <f>Soups!R70</f>
        <v>0.44266929614149408</v>
      </c>
      <c r="S64" s="106">
        <f>Soups!S70</f>
        <v>0</v>
      </c>
      <c r="T64" s="97" t="s">
        <v>505</v>
      </c>
      <c r="U64" s="97" t="s">
        <v>504</v>
      </c>
      <c r="V64" s="103">
        <f t="shared" si="3"/>
        <v>100</v>
      </c>
      <c r="W64" s="103">
        <f t="shared" si="4"/>
        <v>168</v>
      </c>
      <c r="X64" s="102">
        <f t="shared" si="5"/>
        <v>5</v>
      </c>
      <c r="Y64">
        <v>23</v>
      </c>
    </row>
    <row r="65" spans="1:25" x14ac:dyDescent="0.25">
      <c r="A65" s="97">
        <f>IF(Soups!A71&gt;0,Soups!A71,IF(ISBLANK(Soups!A71),A64,Soups!A71))</f>
        <v>2025</v>
      </c>
      <c r="B65" s="103">
        <f>Soups!B71</f>
        <v>11</v>
      </c>
      <c r="C65" s="104">
        <f>Soups!C71</f>
        <v>93700.36300044629</v>
      </c>
      <c r="D65" s="104">
        <f>Soups!D71</f>
        <v>0</v>
      </c>
      <c r="E65" s="104">
        <f>Soups!E71</f>
        <v>0</v>
      </c>
      <c r="F65" s="104">
        <f>Soups!F71</f>
        <v>0</v>
      </c>
      <c r="G65" s="104">
        <f>Soups!G71</f>
        <v>0</v>
      </c>
      <c r="H65" s="104">
        <f>Soups!H71</f>
        <v>0</v>
      </c>
      <c r="I65" s="104">
        <f>Soups!I71</f>
        <v>0</v>
      </c>
      <c r="J65" s="104">
        <f>Soups!J71</f>
        <v>0</v>
      </c>
      <c r="K65" s="104">
        <f>Soups!K71</f>
        <v>93700.36300044629</v>
      </c>
      <c r="L65" s="105">
        <f>Soups!L71</f>
        <v>0.66859019301348366</v>
      </c>
      <c r="M65" s="104">
        <f>Soups!M71</f>
        <v>207888.49599830143</v>
      </c>
      <c r="N65" s="104">
        <f>Soups!N71</f>
        <v>349252.67327714636</v>
      </c>
      <c r="O65" s="104">
        <f>Soups!O71</f>
        <v>349252.67327714636</v>
      </c>
      <c r="P65" s="105">
        <f>Soups!P71</f>
        <v>0.45072413723755006</v>
      </c>
      <c r="Q65" s="105">
        <f>Soups!Q71</f>
        <v>0.26828817692711315</v>
      </c>
      <c r="R65" s="105">
        <f>Soups!R71</f>
        <v>0.26828817692711315</v>
      </c>
      <c r="S65" s="106">
        <f>Soups!S71</f>
        <v>0</v>
      </c>
      <c r="T65" s="97" t="s">
        <v>505</v>
      </c>
      <c r="U65" s="97" t="s">
        <v>504</v>
      </c>
      <c r="V65" s="103">
        <f t="shared" si="3"/>
        <v>100</v>
      </c>
      <c r="W65" s="103">
        <f t="shared" si="4"/>
        <v>168</v>
      </c>
      <c r="X65" s="102">
        <f t="shared" si="5"/>
        <v>5</v>
      </c>
      <c r="Y65">
        <v>24</v>
      </c>
    </row>
    <row r="66" spans="1:25" x14ac:dyDescent="0.25">
      <c r="A66" s="97">
        <f>IF(Soups!A72&gt;0,Soups!A72,IF(ISBLANK(Soups!A72),A65,Soups!A72))</f>
        <v>2025</v>
      </c>
      <c r="B66" s="103">
        <f>Soups!B72</f>
        <v>12</v>
      </c>
      <c r="C66" s="104">
        <f>Soups!C72</f>
        <v>75298.963082985239</v>
      </c>
      <c r="D66" s="104">
        <f>Soups!D72</f>
        <v>0</v>
      </c>
      <c r="E66" s="104">
        <f>Soups!E72</f>
        <v>0</v>
      </c>
      <c r="F66" s="104">
        <f>Soups!F72</f>
        <v>0</v>
      </c>
      <c r="G66" s="104">
        <f>Soups!G72</f>
        <v>0</v>
      </c>
      <c r="H66" s="104">
        <f>Soups!H72</f>
        <v>0</v>
      </c>
      <c r="I66" s="104">
        <f>Soups!I72</f>
        <v>0</v>
      </c>
      <c r="J66" s="104">
        <f>Soups!J72</f>
        <v>0</v>
      </c>
      <c r="K66" s="104">
        <f>Soups!K72</f>
        <v>75298.963082985239</v>
      </c>
      <c r="L66" s="105">
        <f>Soups!L72</f>
        <v>0.66859019301348366</v>
      </c>
      <c r="M66" s="104">
        <f>Soups!M72</f>
        <v>207888.49599830143</v>
      </c>
      <c r="N66" s="104">
        <f>Soups!N72</f>
        <v>349252.67327714636</v>
      </c>
      <c r="O66" s="104">
        <f>Soups!O72</f>
        <v>349252.67327714636</v>
      </c>
      <c r="P66" s="105">
        <f>Soups!P72</f>
        <v>0.36220841716802105</v>
      </c>
      <c r="Q66" s="105">
        <f>Soups!Q72</f>
        <v>0.21560024831429828</v>
      </c>
      <c r="R66" s="105">
        <f>Soups!R72</f>
        <v>0.21560024831429828</v>
      </c>
      <c r="S66" s="106">
        <f>Soups!S72</f>
        <v>0</v>
      </c>
      <c r="T66" s="97" t="s">
        <v>505</v>
      </c>
      <c r="U66" s="97" t="s">
        <v>504</v>
      </c>
      <c r="V66" s="103">
        <f t="shared" si="3"/>
        <v>100</v>
      </c>
      <c r="W66" s="103">
        <f t="shared" si="4"/>
        <v>168</v>
      </c>
      <c r="X66" s="102">
        <f t="shared" si="5"/>
        <v>5</v>
      </c>
      <c r="Y66">
        <v>25</v>
      </c>
    </row>
    <row r="67" spans="1:25" x14ac:dyDescent="0.25">
      <c r="A67" s="97">
        <f>IF(Soups!A73&gt;0,Soups!A73,IF(ISBLANK(Soups!A73),A66,Soups!A73))</f>
        <v>2025</v>
      </c>
      <c r="B67" s="103">
        <f>Soups!B73</f>
        <v>13</v>
      </c>
      <c r="C67" s="104">
        <f>Soups!C73</f>
        <v>77477.407434703084</v>
      </c>
      <c r="D67" s="104">
        <f>Soups!D73</f>
        <v>0</v>
      </c>
      <c r="E67" s="104">
        <f>Soups!E73</f>
        <v>0</v>
      </c>
      <c r="F67" s="104">
        <f>Soups!F73</f>
        <v>0</v>
      </c>
      <c r="G67" s="104">
        <f>Soups!G73</f>
        <v>0</v>
      </c>
      <c r="H67" s="104">
        <f>Soups!H73</f>
        <v>0</v>
      </c>
      <c r="I67" s="104">
        <f>Soups!I73</f>
        <v>0</v>
      </c>
      <c r="J67" s="104">
        <f>Soups!J73</f>
        <v>0</v>
      </c>
      <c r="K67" s="104">
        <f>Soups!K73</f>
        <v>77477.407434703084</v>
      </c>
      <c r="L67" s="105">
        <f>Soups!L73</f>
        <v>0.66859019301348366</v>
      </c>
      <c r="M67" s="104">
        <f>Soups!M73</f>
        <v>207888.49599830143</v>
      </c>
      <c r="N67" s="104">
        <f>Soups!N73</f>
        <v>349252.67327714636</v>
      </c>
      <c r="O67" s="104">
        <f>Soups!O73</f>
        <v>349252.67327714636</v>
      </c>
      <c r="P67" s="105">
        <f>Soups!P73</f>
        <v>0.37268732482116818</v>
      </c>
      <c r="Q67" s="105">
        <f>Soups!Q73</f>
        <v>0.22183769334593345</v>
      </c>
      <c r="R67" s="105">
        <f>Soups!R73</f>
        <v>0.22183769334593345</v>
      </c>
      <c r="S67" s="106">
        <f>Soups!S73</f>
        <v>0</v>
      </c>
      <c r="T67" s="97" t="s">
        <v>505</v>
      </c>
      <c r="U67" s="97" t="s">
        <v>504</v>
      </c>
      <c r="V67" s="103">
        <f t="shared" si="3"/>
        <v>100</v>
      </c>
      <c r="W67" s="103">
        <f t="shared" si="4"/>
        <v>168</v>
      </c>
      <c r="X67" s="102">
        <f t="shared" si="5"/>
        <v>5</v>
      </c>
      <c r="Y67">
        <v>26</v>
      </c>
    </row>
    <row r="68" spans="1:25" x14ac:dyDescent="0.25">
      <c r="A68" s="97">
        <f>IF(Soups!A74&gt;0,Soups!A74,IF(ISBLANK(Soups!A74),A67,Soups!A74))</f>
        <v>2026</v>
      </c>
      <c r="B68" s="103">
        <f>Soups!B74</f>
        <v>1</v>
      </c>
      <c r="C68" s="104">
        <f>Soups!C74</f>
        <v>99297.150000000009</v>
      </c>
      <c r="D68" s="104">
        <f>Soups!D74</f>
        <v>0</v>
      </c>
      <c r="E68" s="104">
        <f>Soups!E74</f>
        <v>0</v>
      </c>
      <c r="F68" s="104">
        <f>Soups!F74</f>
        <v>0</v>
      </c>
      <c r="G68" s="104">
        <f>Soups!G74</f>
        <v>0</v>
      </c>
      <c r="H68" s="104">
        <f>Soups!H74</f>
        <v>0</v>
      </c>
      <c r="I68" s="104">
        <f>Soups!I74</f>
        <v>0</v>
      </c>
      <c r="J68" s="104">
        <f>Soups!J74</f>
        <v>0</v>
      </c>
      <c r="K68" s="104">
        <f>Soups!K74</f>
        <v>99297.150000000009</v>
      </c>
      <c r="L68" s="105">
        <f>Soups!L74</f>
        <v>0.66859019301348366</v>
      </c>
      <c r="M68" s="104">
        <f>Soups!M74</f>
        <v>207888.49599830143</v>
      </c>
      <c r="N68" s="104">
        <f>Soups!N74</f>
        <v>349252.67327714636</v>
      </c>
      <c r="O68" s="104">
        <f>Soups!O74</f>
        <v>349252.67327714636</v>
      </c>
      <c r="P68" s="105">
        <f>Soups!P74</f>
        <v>0.47764619933953117</v>
      </c>
      <c r="Q68" s="105">
        <f>Soups!Q74</f>
        <v>0.28431321389257808</v>
      </c>
      <c r="R68" s="105">
        <f>Soups!R74</f>
        <v>0.28431321389257808</v>
      </c>
      <c r="S68" s="106">
        <f>Soups!S74</f>
        <v>0</v>
      </c>
      <c r="T68" s="97" t="s">
        <v>505</v>
      </c>
      <c r="U68" s="97" t="s">
        <v>504</v>
      </c>
      <c r="V68" s="103">
        <f t="shared" si="3"/>
        <v>100</v>
      </c>
      <c r="W68" s="103">
        <f t="shared" si="4"/>
        <v>168</v>
      </c>
      <c r="X68" s="102">
        <f t="shared" si="5"/>
        <v>5</v>
      </c>
      <c r="Y68">
        <v>27</v>
      </c>
    </row>
    <row r="69" spans="1:25" x14ac:dyDescent="0.25">
      <c r="A69" s="97">
        <f>IF(Soups!A75&gt;0,Soups!A75,IF(ISBLANK(Soups!A75),A68,Soups!A75))</f>
        <v>2026</v>
      </c>
      <c r="B69" s="103">
        <f>Soups!B75</f>
        <v>2</v>
      </c>
      <c r="C69" s="104">
        <f>Soups!C75</f>
        <v>117800.07</v>
      </c>
      <c r="D69" s="104">
        <f>Soups!D75</f>
        <v>0</v>
      </c>
      <c r="E69" s="104">
        <f>Soups!E75</f>
        <v>0</v>
      </c>
      <c r="F69" s="104">
        <f>Soups!F75</f>
        <v>0</v>
      </c>
      <c r="G69" s="104">
        <f>Soups!G75</f>
        <v>0</v>
      </c>
      <c r="H69" s="104">
        <f>Soups!H75</f>
        <v>0</v>
      </c>
      <c r="I69" s="104">
        <f>Soups!I75</f>
        <v>0</v>
      </c>
      <c r="J69" s="104">
        <f>Soups!J75</f>
        <v>0</v>
      </c>
      <c r="K69" s="104">
        <f>Soups!K75</f>
        <v>117800.07</v>
      </c>
      <c r="L69" s="105">
        <f>Soups!L75</f>
        <v>0.66859019301348366</v>
      </c>
      <c r="M69" s="104">
        <f>Soups!M75</f>
        <v>207888.49599830143</v>
      </c>
      <c r="N69" s="104">
        <f>Soups!N75</f>
        <v>349252.67327714636</v>
      </c>
      <c r="O69" s="104">
        <f>Soups!O75</f>
        <v>349252.67327714636</v>
      </c>
      <c r="P69" s="105">
        <f>Soups!P75</f>
        <v>0.56665025851628892</v>
      </c>
      <c r="Q69" s="105">
        <f>Soups!Q75</f>
        <v>0.33729182054541013</v>
      </c>
      <c r="R69" s="105">
        <f>Soups!R75</f>
        <v>0.33729182054541013</v>
      </c>
      <c r="S69" s="106">
        <f>Soups!S75</f>
        <v>0</v>
      </c>
      <c r="T69" s="97" t="s">
        <v>505</v>
      </c>
      <c r="U69" s="97" t="s">
        <v>504</v>
      </c>
      <c r="V69" s="103">
        <f t="shared" si="3"/>
        <v>100</v>
      </c>
      <c r="W69" s="103">
        <f t="shared" si="4"/>
        <v>168</v>
      </c>
      <c r="X69" s="102">
        <f t="shared" si="5"/>
        <v>5</v>
      </c>
      <c r="Y69">
        <v>28</v>
      </c>
    </row>
    <row r="70" spans="1:25" x14ac:dyDescent="0.25">
      <c r="A70" s="97">
        <f>IF(Soups!A76&gt;0,Soups!A76,IF(ISBLANK(Soups!A76),A69,Soups!A76))</f>
        <v>2026</v>
      </c>
      <c r="B70" s="103">
        <f>Soups!B76</f>
        <v>3</v>
      </c>
      <c r="C70" s="104">
        <f>Soups!C76</f>
        <v>72701.52</v>
      </c>
      <c r="D70" s="104">
        <f>Soups!D76</f>
        <v>0</v>
      </c>
      <c r="E70" s="104">
        <f>Soups!E76</f>
        <v>0</v>
      </c>
      <c r="F70" s="104">
        <f>Soups!F76</f>
        <v>0</v>
      </c>
      <c r="G70" s="104">
        <f>Soups!G76</f>
        <v>0</v>
      </c>
      <c r="H70" s="104">
        <f>Soups!H76</f>
        <v>0</v>
      </c>
      <c r="I70" s="104">
        <f>Soups!I76</f>
        <v>0</v>
      </c>
      <c r="J70" s="104">
        <f>Soups!J76</f>
        <v>0</v>
      </c>
      <c r="K70" s="104">
        <f>Soups!K76</f>
        <v>72701.52</v>
      </c>
      <c r="L70" s="105">
        <f>Soups!L76</f>
        <v>0.66859019301348366</v>
      </c>
      <c r="M70" s="104">
        <f>Soups!M76</f>
        <v>207888.49599830143</v>
      </c>
      <c r="N70" s="104">
        <f>Soups!N76</f>
        <v>349252.67327714636</v>
      </c>
      <c r="O70" s="104">
        <f>Soups!O76</f>
        <v>349252.67327714636</v>
      </c>
      <c r="P70" s="105">
        <f>Soups!P76</f>
        <v>0.34971401207594488</v>
      </c>
      <c r="Q70" s="105">
        <f>Soups!Q76</f>
        <v>0.20816310242615768</v>
      </c>
      <c r="R70" s="105">
        <f>Soups!R76</f>
        <v>0.20816310242615768</v>
      </c>
      <c r="S70" s="106">
        <f>Soups!S76</f>
        <v>0</v>
      </c>
      <c r="T70" s="97" t="s">
        <v>505</v>
      </c>
      <c r="U70" s="97" t="s">
        <v>504</v>
      </c>
      <c r="V70" s="103">
        <f t="shared" si="3"/>
        <v>100</v>
      </c>
      <c r="W70" s="103">
        <f t="shared" si="4"/>
        <v>168</v>
      </c>
      <c r="X70" s="102">
        <f t="shared" si="5"/>
        <v>5</v>
      </c>
      <c r="Y70">
        <v>29</v>
      </c>
    </row>
    <row r="71" spans="1:25" x14ac:dyDescent="0.25">
      <c r="A71" s="97">
        <f>IF(Soups!A77&gt;0,Soups!A77,IF(ISBLANK(Soups!A77),A70,Soups!A77))</f>
        <v>2026</v>
      </c>
      <c r="B71" s="103">
        <f>Soups!B77</f>
        <v>4</v>
      </c>
      <c r="C71" s="104">
        <f>Soups!C77</f>
        <v>44698.91</v>
      </c>
      <c r="D71" s="104">
        <f>Soups!D77</f>
        <v>0</v>
      </c>
      <c r="E71" s="104">
        <f>Soups!E77</f>
        <v>0</v>
      </c>
      <c r="F71" s="104">
        <f>Soups!F77</f>
        <v>0</v>
      </c>
      <c r="G71" s="104">
        <f>Soups!G77</f>
        <v>0</v>
      </c>
      <c r="H71" s="104">
        <f>Soups!H77</f>
        <v>0</v>
      </c>
      <c r="I71" s="104">
        <f>Soups!I77</f>
        <v>0</v>
      </c>
      <c r="J71" s="104">
        <f>Soups!J77</f>
        <v>0</v>
      </c>
      <c r="K71" s="104">
        <f>Soups!K77</f>
        <v>44698.91</v>
      </c>
      <c r="L71" s="105">
        <f>Soups!L77</f>
        <v>0.66859019301348366</v>
      </c>
      <c r="M71" s="104">
        <f>Soups!M77</f>
        <v>207888.49599830143</v>
      </c>
      <c r="N71" s="104">
        <f>Soups!N77</f>
        <v>349252.67327714636</v>
      </c>
      <c r="O71" s="104">
        <f>Soups!O77</f>
        <v>349252.67327714636</v>
      </c>
      <c r="P71" s="105">
        <f>Soups!P77</f>
        <v>0.21501386974469824</v>
      </c>
      <c r="Q71" s="105">
        <f>Soups!Q77</f>
        <v>0.1279844462766061</v>
      </c>
      <c r="R71" s="105">
        <f>Soups!R77</f>
        <v>0.1279844462766061</v>
      </c>
      <c r="S71" s="106">
        <f>Soups!S77</f>
        <v>0</v>
      </c>
      <c r="T71" s="97" t="s">
        <v>505</v>
      </c>
      <c r="U71" s="97" t="s">
        <v>504</v>
      </c>
      <c r="V71" s="103">
        <f t="shared" si="3"/>
        <v>100</v>
      </c>
      <c r="W71" s="103">
        <f t="shared" si="4"/>
        <v>168</v>
      </c>
      <c r="X71" s="102">
        <f t="shared" si="5"/>
        <v>5</v>
      </c>
      <c r="Y71">
        <v>30</v>
      </c>
    </row>
    <row r="72" spans="1:25" x14ac:dyDescent="0.25">
      <c r="A72" s="97">
        <f>IF(Soups!A78&gt;0,Soups!A78,IF(ISBLANK(Soups!A78),A71,Soups!A78))</f>
        <v>2026</v>
      </c>
      <c r="B72" s="103">
        <f>Soups!B78</f>
        <v>5</v>
      </c>
      <c r="C72" s="104">
        <f>Soups!C78</f>
        <v>61546.52252747766</v>
      </c>
      <c r="D72" s="104">
        <f>Soups!D78</f>
        <v>0</v>
      </c>
      <c r="E72" s="104">
        <f>Soups!E78</f>
        <v>0</v>
      </c>
      <c r="F72" s="104">
        <f>Soups!F78</f>
        <v>0</v>
      </c>
      <c r="G72" s="104">
        <f>Soups!G78</f>
        <v>0</v>
      </c>
      <c r="H72" s="104">
        <f>Soups!H78</f>
        <v>0</v>
      </c>
      <c r="I72" s="104">
        <f>Soups!I78</f>
        <v>0</v>
      </c>
      <c r="J72" s="104">
        <f>Soups!J78</f>
        <v>0</v>
      </c>
      <c r="K72" s="104">
        <f>Soups!K78</f>
        <v>61546.52252747766</v>
      </c>
      <c r="L72" s="105">
        <f>Soups!L78</f>
        <v>0.66859019301348366</v>
      </c>
      <c r="M72" s="104">
        <f>Soups!M78</f>
        <v>207888.49599830143</v>
      </c>
      <c r="N72" s="104">
        <f>Soups!N78</f>
        <v>349252.67327714636</v>
      </c>
      <c r="O72" s="104">
        <f>Soups!O78</f>
        <v>349252.67327714636</v>
      </c>
      <c r="P72" s="105">
        <f>Soups!P78</f>
        <v>0.29605545141843986</v>
      </c>
      <c r="Q72" s="105">
        <f>Soups!Q78</f>
        <v>0.17622348298716661</v>
      </c>
      <c r="R72" s="105">
        <f>Soups!R78</f>
        <v>0.17622348298716661</v>
      </c>
      <c r="S72" s="106">
        <f>Soups!S78</f>
        <v>0</v>
      </c>
      <c r="T72" s="97" t="s">
        <v>505</v>
      </c>
      <c r="U72" s="97" t="s">
        <v>504</v>
      </c>
      <c r="V72" s="103">
        <f t="shared" si="3"/>
        <v>100</v>
      </c>
      <c r="W72" s="103">
        <f t="shared" si="4"/>
        <v>168</v>
      </c>
      <c r="X72" s="102">
        <f t="shared" si="5"/>
        <v>5</v>
      </c>
      <c r="Y72">
        <v>31</v>
      </c>
    </row>
    <row r="73" spans="1:25" x14ac:dyDescent="0.25">
      <c r="A73" s="97">
        <f>IF(Soups!A79&gt;0,Soups!A79,IF(ISBLANK(Soups!A79),A72,Soups!A79))</f>
        <v>2026</v>
      </c>
      <c r="B73" s="103">
        <f>Soups!B79</f>
        <v>6</v>
      </c>
      <c r="C73" s="104">
        <f>Soups!C79</f>
        <v>49849.524972558305</v>
      </c>
      <c r="D73" s="104">
        <f>Soups!D79</f>
        <v>0</v>
      </c>
      <c r="E73" s="104">
        <f>Soups!E79</f>
        <v>0</v>
      </c>
      <c r="F73" s="104">
        <f>Soups!F79</f>
        <v>0</v>
      </c>
      <c r="G73" s="104">
        <f>Soups!G79</f>
        <v>0</v>
      </c>
      <c r="H73" s="104">
        <f>Soups!H79</f>
        <v>0</v>
      </c>
      <c r="I73" s="104">
        <f>Soups!I79</f>
        <v>0</v>
      </c>
      <c r="J73" s="104">
        <f>Soups!J79</f>
        <v>0</v>
      </c>
      <c r="K73" s="104">
        <f>Soups!K79</f>
        <v>49849.524972558305</v>
      </c>
      <c r="L73" s="105">
        <f>Soups!L79</f>
        <v>0.66859019301348366</v>
      </c>
      <c r="M73" s="104">
        <f>Soups!M79</f>
        <v>207888.49599830143</v>
      </c>
      <c r="N73" s="104">
        <f>Soups!N79</f>
        <v>349252.67327714636</v>
      </c>
      <c r="O73" s="104">
        <f>Soups!O79</f>
        <v>349252.67327714636</v>
      </c>
      <c r="P73" s="105">
        <f>Soups!P79</f>
        <v>0.23978972349179728</v>
      </c>
      <c r="Q73" s="105">
        <f>Soups!Q79</f>
        <v>0.14273197826892697</v>
      </c>
      <c r="R73" s="105">
        <f>Soups!R79</f>
        <v>0.14273197826892697</v>
      </c>
      <c r="S73" s="106">
        <f>Soups!S79</f>
        <v>0</v>
      </c>
      <c r="T73" s="97" t="s">
        <v>505</v>
      </c>
      <c r="U73" s="97" t="s">
        <v>504</v>
      </c>
      <c r="V73" s="103">
        <f t="shared" si="3"/>
        <v>100</v>
      </c>
      <c r="W73" s="103">
        <f t="shared" si="4"/>
        <v>168</v>
      </c>
      <c r="X73" s="102">
        <f t="shared" si="5"/>
        <v>5</v>
      </c>
      <c r="Y73">
        <v>32</v>
      </c>
    </row>
    <row r="74" spans="1:25" x14ac:dyDescent="0.25">
      <c r="A74" s="97">
        <f>IF(Soups!A80&gt;0,Soups!A80,IF(ISBLANK(Soups!A80),A73,Soups!A80))</f>
        <v>2026</v>
      </c>
      <c r="B74" s="103">
        <f>Soups!B80</f>
        <v>7</v>
      </c>
      <c r="C74" s="104">
        <f>Soups!C80</f>
        <v>85115.028911953952</v>
      </c>
      <c r="D74" s="104">
        <f>Soups!D80</f>
        <v>0</v>
      </c>
      <c r="E74" s="104">
        <f>Soups!E80</f>
        <v>0</v>
      </c>
      <c r="F74" s="104">
        <f>Soups!F80</f>
        <v>0</v>
      </c>
      <c r="G74" s="104">
        <f>Soups!G80</f>
        <v>0</v>
      </c>
      <c r="H74" s="104">
        <f>Soups!H80</f>
        <v>0</v>
      </c>
      <c r="I74" s="104">
        <f>Soups!I80</f>
        <v>0</v>
      </c>
      <c r="J74" s="104">
        <f>Soups!J80</f>
        <v>0</v>
      </c>
      <c r="K74" s="104">
        <f>Soups!K80</f>
        <v>85115.028911953952</v>
      </c>
      <c r="L74" s="105">
        <f>Soups!L80</f>
        <v>0.66859019301348366</v>
      </c>
      <c r="M74" s="104">
        <f>Soups!M80</f>
        <v>207888.49599830143</v>
      </c>
      <c r="N74" s="104">
        <f>Soups!N80</f>
        <v>349252.67327714636</v>
      </c>
      <c r="O74" s="104">
        <f>Soups!O80</f>
        <v>349252.67327714636</v>
      </c>
      <c r="P74" s="105">
        <f>Soups!P80</f>
        <v>0.40942635379232045</v>
      </c>
      <c r="Q74" s="105">
        <f>Soups!Q80</f>
        <v>0.24370616297161934</v>
      </c>
      <c r="R74" s="105">
        <f>Soups!R80</f>
        <v>0.24370616297161934</v>
      </c>
      <c r="S74" s="106">
        <f>Soups!S80</f>
        <v>0</v>
      </c>
      <c r="T74" s="97" t="s">
        <v>505</v>
      </c>
      <c r="U74" s="97" t="s">
        <v>504</v>
      </c>
      <c r="V74" s="103">
        <f t="shared" si="3"/>
        <v>100</v>
      </c>
      <c r="W74" s="103">
        <f t="shared" si="4"/>
        <v>168</v>
      </c>
      <c r="X74" s="102">
        <f t="shared" si="5"/>
        <v>5</v>
      </c>
      <c r="Y74">
        <v>33</v>
      </c>
    </row>
    <row r="75" spans="1:25" x14ac:dyDescent="0.25">
      <c r="A75" s="97">
        <f>IF(Soups!A81&gt;0,Soups!A81,IF(ISBLANK(Soups!A81),A74,Soups!A81))</f>
        <v>2026</v>
      </c>
      <c r="B75" s="103">
        <f>Soups!B81</f>
        <v>8</v>
      </c>
      <c r="C75" s="104">
        <f>Soups!C81</f>
        <v>96721.925537033268</v>
      </c>
      <c r="D75" s="104">
        <f>Soups!D81</f>
        <v>0</v>
      </c>
      <c r="E75" s="104">
        <f>Soups!E81</f>
        <v>0</v>
      </c>
      <c r="F75" s="104">
        <f>Soups!F81</f>
        <v>0</v>
      </c>
      <c r="G75" s="104">
        <f>Soups!G81</f>
        <v>0</v>
      </c>
      <c r="H75" s="104">
        <f>Soups!H81</f>
        <v>0</v>
      </c>
      <c r="I75" s="104">
        <f>Soups!I81</f>
        <v>0</v>
      </c>
      <c r="J75" s="104">
        <f>Soups!J81</f>
        <v>0</v>
      </c>
      <c r="K75" s="104">
        <f>Soups!K81</f>
        <v>96721.925537033268</v>
      </c>
      <c r="L75" s="105">
        <f>Soups!L81</f>
        <v>0.66859019301348366</v>
      </c>
      <c r="M75" s="104">
        <f>Soups!M81</f>
        <v>207888.49599830143</v>
      </c>
      <c r="N75" s="104">
        <f>Soups!N81</f>
        <v>349252.67327714636</v>
      </c>
      <c r="O75" s="104">
        <f>Soups!O81</f>
        <v>349252.67327714636</v>
      </c>
      <c r="P75" s="105">
        <f>Soups!P81</f>
        <v>0.46525867183061226</v>
      </c>
      <c r="Q75" s="105">
        <f>Soups!Q81</f>
        <v>0.27693968561345972</v>
      </c>
      <c r="R75" s="105">
        <f>Soups!R81</f>
        <v>0.27693968561345972</v>
      </c>
      <c r="S75" s="106">
        <f>Soups!S81</f>
        <v>0</v>
      </c>
      <c r="T75" s="97" t="s">
        <v>505</v>
      </c>
      <c r="U75" s="97" t="s">
        <v>504</v>
      </c>
      <c r="V75" s="103">
        <f t="shared" si="3"/>
        <v>100</v>
      </c>
      <c r="W75" s="103">
        <f t="shared" si="4"/>
        <v>168</v>
      </c>
      <c r="X75" s="102">
        <f t="shared" si="5"/>
        <v>5</v>
      </c>
      <c r="Y75">
        <v>34</v>
      </c>
    </row>
    <row r="76" spans="1:25" x14ac:dyDescent="0.25">
      <c r="A76" s="97">
        <f>IF(Soups!A82&gt;0,Soups!A82,IF(ISBLANK(Soups!A82),A75,Soups!A82))</f>
        <v>2026</v>
      </c>
      <c r="B76" s="103">
        <f>Soups!B82</f>
        <v>9</v>
      </c>
      <c r="C76" s="104">
        <f>Soups!C82</f>
        <v>144038.19173482552</v>
      </c>
      <c r="D76" s="104">
        <f>Soups!D82</f>
        <v>0</v>
      </c>
      <c r="E76" s="104">
        <f>Soups!E82</f>
        <v>0</v>
      </c>
      <c r="F76" s="104">
        <f>Soups!F82</f>
        <v>0</v>
      </c>
      <c r="G76" s="104">
        <f>Soups!G82</f>
        <v>0</v>
      </c>
      <c r="H76" s="104">
        <f>Soups!H82</f>
        <v>0</v>
      </c>
      <c r="I76" s="104">
        <f>Soups!I82</f>
        <v>0</v>
      </c>
      <c r="J76" s="104">
        <f>Soups!J82</f>
        <v>0</v>
      </c>
      <c r="K76" s="104">
        <f>Soups!K82</f>
        <v>144038.19173482552</v>
      </c>
      <c r="L76" s="105">
        <f>Soups!L82</f>
        <v>0.66859019301348366</v>
      </c>
      <c r="M76" s="104">
        <f>Soups!M82</f>
        <v>207888.49599830143</v>
      </c>
      <c r="N76" s="104">
        <f>Soups!N82</f>
        <v>349252.67327714636</v>
      </c>
      <c r="O76" s="104">
        <f>Soups!O82</f>
        <v>349252.67327714636</v>
      </c>
      <c r="P76" s="105">
        <f>Soups!P82</f>
        <v>0.69286273414572397</v>
      </c>
      <c r="Q76" s="105">
        <f>Soups!Q82</f>
        <v>0.41241829413435954</v>
      </c>
      <c r="R76" s="105">
        <f>Soups!R82</f>
        <v>0.41241829413435954</v>
      </c>
      <c r="S76" s="106">
        <f>Soups!S82</f>
        <v>0</v>
      </c>
      <c r="T76" s="97" t="s">
        <v>505</v>
      </c>
      <c r="U76" s="97" t="s">
        <v>504</v>
      </c>
      <c r="V76" s="103">
        <f t="shared" si="3"/>
        <v>100</v>
      </c>
      <c r="W76" s="103">
        <f t="shared" si="4"/>
        <v>168</v>
      </c>
      <c r="X76" s="102">
        <f t="shared" si="5"/>
        <v>5</v>
      </c>
      <c r="Y76">
        <v>35</v>
      </c>
    </row>
    <row r="77" spans="1:25" x14ac:dyDescent="0.25">
      <c r="A77" s="97">
        <f>IF(Soups!A83&gt;0,Soups!A83,IF(ISBLANK(Soups!A83),A76,Soups!A83))</f>
        <v>2026</v>
      </c>
      <c r="B77" s="103">
        <f>Soups!B83</f>
        <v>10</v>
      </c>
      <c r="C77" s="104">
        <f>Soups!C83</f>
        <v>159241.53810678347</v>
      </c>
      <c r="D77" s="104">
        <f>Soups!D83</f>
        <v>0</v>
      </c>
      <c r="E77" s="104">
        <f>Soups!E83</f>
        <v>0</v>
      </c>
      <c r="F77" s="104">
        <f>Soups!F83</f>
        <v>0</v>
      </c>
      <c r="G77" s="104">
        <f>Soups!G83</f>
        <v>0</v>
      </c>
      <c r="H77" s="104">
        <f>Soups!H83</f>
        <v>0</v>
      </c>
      <c r="I77" s="104">
        <f>Soups!I83</f>
        <v>0</v>
      </c>
      <c r="J77" s="104">
        <f>Soups!J83</f>
        <v>0</v>
      </c>
      <c r="K77" s="104">
        <f>Soups!K83</f>
        <v>159241.53810678347</v>
      </c>
      <c r="L77" s="105">
        <f>Soups!L83</f>
        <v>0.66859019301348366</v>
      </c>
      <c r="M77" s="104">
        <f>Soups!M83</f>
        <v>207888.49599830143</v>
      </c>
      <c r="N77" s="104">
        <f>Soups!N83</f>
        <v>349252.67327714636</v>
      </c>
      <c r="O77" s="104">
        <f>Soups!O83</f>
        <v>349252.67327714636</v>
      </c>
      <c r="P77" s="105">
        <f>Soups!P83</f>
        <v>0.76599495004324125</v>
      </c>
      <c r="Q77" s="105">
        <f>Soups!Q83</f>
        <v>0.4559493750257389</v>
      </c>
      <c r="R77" s="105">
        <f>Soups!R83</f>
        <v>0.4559493750257389</v>
      </c>
      <c r="S77" s="106">
        <f>Soups!S83</f>
        <v>0</v>
      </c>
      <c r="T77" s="97" t="s">
        <v>505</v>
      </c>
      <c r="U77" s="97" t="s">
        <v>504</v>
      </c>
      <c r="V77" s="103">
        <f t="shared" si="3"/>
        <v>100</v>
      </c>
      <c r="W77" s="103">
        <f t="shared" si="4"/>
        <v>168</v>
      </c>
      <c r="X77" s="102">
        <f t="shared" si="5"/>
        <v>5</v>
      </c>
      <c r="Y77">
        <v>36</v>
      </c>
    </row>
    <row r="78" spans="1:25" x14ac:dyDescent="0.25">
      <c r="A78" s="97">
        <f>IF(Soups!A84&gt;0,Soups!A84,IF(ISBLANK(Soups!A84),A77,Soups!A84))</f>
        <v>2026</v>
      </c>
      <c r="B78" s="103">
        <f>Soups!B84</f>
        <v>11</v>
      </c>
      <c r="C78" s="104">
        <f>Soups!C84</f>
        <v>96511.373890459683</v>
      </c>
      <c r="D78" s="104">
        <f>Soups!D84</f>
        <v>0</v>
      </c>
      <c r="E78" s="104">
        <f>Soups!E84</f>
        <v>0</v>
      </c>
      <c r="F78" s="104">
        <f>Soups!F84</f>
        <v>0</v>
      </c>
      <c r="G78" s="104">
        <f>Soups!G84</f>
        <v>0</v>
      </c>
      <c r="H78" s="104">
        <f>Soups!H84</f>
        <v>0</v>
      </c>
      <c r="I78" s="104">
        <f>Soups!I84</f>
        <v>0</v>
      </c>
      <c r="J78" s="104">
        <f>Soups!J84</f>
        <v>0</v>
      </c>
      <c r="K78" s="104">
        <f>Soups!K84</f>
        <v>96511.373890459683</v>
      </c>
      <c r="L78" s="105">
        <f>Soups!L84</f>
        <v>0.66859019301348366</v>
      </c>
      <c r="M78" s="104">
        <f>Soups!M84</f>
        <v>207888.49599830143</v>
      </c>
      <c r="N78" s="104">
        <f>Soups!N84</f>
        <v>349252.67327714636</v>
      </c>
      <c r="O78" s="104">
        <f>Soups!O84</f>
        <v>349252.67327714636</v>
      </c>
      <c r="P78" s="105">
        <f>Soups!P84</f>
        <v>0.4642458613546766</v>
      </c>
      <c r="Q78" s="105">
        <f>Soups!Q84</f>
        <v>0.27633682223492656</v>
      </c>
      <c r="R78" s="105">
        <f>Soups!R84</f>
        <v>0.27633682223492656</v>
      </c>
      <c r="S78" s="106">
        <f>Soups!S84</f>
        <v>0</v>
      </c>
      <c r="T78" s="97" t="s">
        <v>505</v>
      </c>
      <c r="U78" s="97" t="s">
        <v>504</v>
      </c>
      <c r="V78" s="103">
        <f t="shared" si="3"/>
        <v>100</v>
      </c>
      <c r="W78" s="103">
        <f t="shared" si="4"/>
        <v>168</v>
      </c>
      <c r="X78" s="102">
        <f t="shared" si="5"/>
        <v>5</v>
      </c>
      <c r="Y78">
        <v>37</v>
      </c>
    </row>
    <row r="79" spans="1:25" x14ac:dyDescent="0.25">
      <c r="A79" s="97">
        <f>IF(Soups!A85&gt;0,Soups!A85,IF(ISBLANK(Soups!A85),A78,Soups!A85))</f>
        <v>2026</v>
      </c>
      <c r="B79" s="103">
        <f>Soups!B85</f>
        <v>12</v>
      </c>
      <c r="C79" s="104">
        <f>Soups!C85</f>
        <v>77557.931975474799</v>
      </c>
      <c r="D79" s="104">
        <f>Soups!D85</f>
        <v>0</v>
      </c>
      <c r="E79" s="104">
        <f>Soups!E85</f>
        <v>0</v>
      </c>
      <c r="F79" s="104">
        <f>Soups!F85</f>
        <v>0</v>
      </c>
      <c r="G79" s="104">
        <f>Soups!G85</f>
        <v>0</v>
      </c>
      <c r="H79" s="104">
        <f>Soups!H85</f>
        <v>0</v>
      </c>
      <c r="I79" s="104">
        <f>Soups!I85</f>
        <v>0</v>
      </c>
      <c r="J79" s="104">
        <f>Soups!J85</f>
        <v>0</v>
      </c>
      <c r="K79" s="104">
        <f>Soups!K85</f>
        <v>77557.931975474799</v>
      </c>
      <c r="L79" s="105">
        <f>Soups!L85</f>
        <v>0.66859019301348366</v>
      </c>
      <c r="M79" s="104">
        <f>Soups!M85</f>
        <v>207888.49599830143</v>
      </c>
      <c r="N79" s="104">
        <f>Soups!N85</f>
        <v>349252.67327714636</v>
      </c>
      <c r="O79" s="104">
        <f>Soups!O85</f>
        <v>349252.67327714636</v>
      </c>
      <c r="P79" s="105">
        <f>Soups!P85</f>
        <v>0.37307466968306169</v>
      </c>
      <c r="Q79" s="105">
        <f>Soups!Q85</f>
        <v>0.22206825576372724</v>
      </c>
      <c r="R79" s="105">
        <f>Soups!R85</f>
        <v>0.22206825576372724</v>
      </c>
      <c r="S79" s="106">
        <f>Soups!S85</f>
        <v>0</v>
      </c>
      <c r="T79" s="97" t="s">
        <v>505</v>
      </c>
      <c r="U79" s="97" t="s">
        <v>504</v>
      </c>
      <c r="V79" s="103">
        <f t="shared" si="3"/>
        <v>100</v>
      </c>
      <c r="W79" s="103">
        <f t="shared" si="4"/>
        <v>168</v>
      </c>
      <c r="X79" s="102">
        <f t="shared" si="5"/>
        <v>5</v>
      </c>
      <c r="Y79">
        <v>38</v>
      </c>
    </row>
    <row r="80" spans="1:25" x14ac:dyDescent="0.25">
      <c r="A80" s="97">
        <f>IF(Soups!A86&gt;0,Soups!A86,IF(ISBLANK(Soups!A86),A79,Soups!A86))</f>
        <v>2026</v>
      </c>
      <c r="B80" s="103">
        <f>Soups!B86</f>
        <v>13</v>
      </c>
      <c r="C80" s="104">
        <f>Soups!C86</f>
        <v>79801.729657744174</v>
      </c>
      <c r="D80" s="104">
        <f>Soups!D86</f>
        <v>0</v>
      </c>
      <c r="E80" s="104">
        <f>Soups!E86</f>
        <v>0</v>
      </c>
      <c r="F80" s="104">
        <f>Soups!F86</f>
        <v>0</v>
      </c>
      <c r="G80" s="104">
        <f>Soups!G86</f>
        <v>0</v>
      </c>
      <c r="H80" s="104">
        <f>Soups!H86</f>
        <v>0</v>
      </c>
      <c r="I80" s="104">
        <f>Soups!I86</f>
        <v>0</v>
      </c>
      <c r="J80" s="104">
        <f>Soups!J86</f>
        <v>0</v>
      </c>
      <c r="K80" s="104">
        <f>Soups!K86</f>
        <v>79801.729657744174</v>
      </c>
      <c r="L80" s="105">
        <f>Soups!L86</f>
        <v>0.66859019301348366</v>
      </c>
      <c r="M80" s="104">
        <f>Soups!M86</f>
        <v>207888.49599830143</v>
      </c>
      <c r="N80" s="104">
        <f>Soups!N86</f>
        <v>349252.67327714636</v>
      </c>
      <c r="O80" s="104">
        <f>Soups!O86</f>
        <v>349252.67327714636</v>
      </c>
      <c r="P80" s="105">
        <f>Soups!P86</f>
        <v>0.3838679445658032</v>
      </c>
      <c r="Q80" s="105">
        <f>Soups!Q86</f>
        <v>0.22849282414631145</v>
      </c>
      <c r="R80" s="105">
        <f>Soups!R86</f>
        <v>0.22849282414631145</v>
      </c>
      <c r="S80" s="106">
        <f>Soups!S86</f>
        <v>0</v>
      </c>
      <c r="T80" s="97" t="s">
        <v>505</v>
      </c>
      <c r="U80" s="97" t="s">
        <v>504</v>
      </c>
      <c r="V80" s="103">
        <f t="shared" si="3"/>
        <v>100</v>
      </c>
      <c r="W80" s="103">
        <f t="shared" si="4"/>
        <v>168</v>
      </c>
      <c r="X80" s="102">
        <f t="shared" si="5"/>
        <v>5</v>
      </c>
      <c r="Y80">
        <v>39</v>
      </c>
    </row>
    <row r="81" spans="1:25" x14ac:dyDescent="0.25">
      <c r="A81" s="97">
        <f>IF(Soups!A87&gt;0,Soups!A87,IF(ISBLANK(Soups!A87),A80,Soups!A87))</f>
        <v>2027</v>
      </c>
      <c r="B81" s="103">
        <f>Soups!B87</f>
        <v>1</v>
      </c>
      <c r="C81" s="104">
        <f>Soups!C87</f>
        <v>102276.06450000001</v>
      </c>
      <c r="D81" s="104">
        <f>Soups!D87</f>
        <v>0</v>
      </c>
      <c r="E81" s="104">
        <f>Soups!E87</f>
        <v>0</v>
      </c>
      <c r="F81" s="104">
        <f>Soups!F87</f>
        <v>0</v>
      </c>
      <c r="G81" s="104">
        <f>Soups!G87</f>
        <v>0</v>
      </c>
      <c r="H81" s="104">
        <f>Soups!H87</f>
        <v>0</v>
      </c>
      <c r="I81" s="104">
        <f>Soups!I87</f>
        <v>0</v>
      </c>
      <c r="J81" s="104">
        <f>Soups!J87</f>
        <v>0</v>
      </c>
      <c r="K81" s="104">
        <f>Soups!K87</f>
        <v>102276.06450000001</v>
      </c>
      <c r="L81" s="105">
        <f>Soups!L87</f>
        <v>0.66859019301348366</v>
      </c>
      <c r="M81" s="104">
        <f>Soups!M87</f>
        <v>207888.49599830143</v>
      </c>
      <c r="N81" s="104">
        <f>Soups!N87</f>
        <v>349252.67327714636</v>
      </c>
      <c r="O81" s="104">
        <f>Soups!O87</f>
        <v>349252.67327714636</v>
      </c>
      <c r="P81" s="105">
        <f>Soups!P87</f>
        <v>0.49197558531971708</v>
      </c>
      <c r="Q81" s="105">
        <f>Soups!Q87</f>
        <v>0.29284261030935543</v>
      </c>
      <c r="R81" s="105">
        <f>Soups!R87</f>
        <v>0.29284261030935543</v>
      </c>
      <c r="S81" s="106">
        <f>Soups!S87</f>
        <v>0</v>
      </c>
      <c r="T81" s="97" t="s">
        <v>505</v>
      </c>
      <c r="U81" s="97" t="s">
        <v>504</v>
      </c>
      <c r="V81" s="103">
        <f t="shared" si="3"/>
        <v>100</v>
      </c>
      <c r="W81" s="103">
        <f t="shared" si="4"/>
        <v>168</v>
      </c>
      <c r="X81" s="102">
        <f t="shared" si="5"/>
        <v>5</v>
      </c>
      <c r="Y81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1A6F-D38E-49A0-B855-4B805880F3B5}">
  <dimension ref="A1:S120"/>
  <sheetViews>
    <sheetView workbookViewId="0">
      <pane xSplit="5" ySplit="1" topLeftCell="F2" activePane="bottomRight" state="frozen"/>
      <selection activeCell="R114" sqref="R114"/>
      <selection pane="topRight" activeCell="R114" sqref="R114"/>
      <selection pane="bottomLeft" activeCell="R114" sqref="R114"/>
      <selection pane="bottomRight" activeCell="B3" sqref="B3"/>
    </sheetView>
  </sheetViews>
  <sheetFormatPr defaultRowHeight="15" x14ac:dyDescent="0.25"/>
  <cols>
    <col min="2" max="2" width="36.28515625" bestFit="1" customWidth="1"/>
    <col min="4" max="4" width="28.28515625" bestFit="1" customWidth="1"/>
  </cols>
  <sheetData>
    <row r="1" spans="1:19" x14ac:dyDescent="0.25">
      <c r="A1" s="38" t="s">
        <v>40</v>
      </c>
      <c r="B1" s="38" t="s">
        <v>41</v>
      </c>
      <c r="C1" s="38" t="s">
        <v>42</v>
      </c>
      <c r="D1" s="38" t="s">
        <v>43</v>
      </c>
      <c r="E1" s="38" t="s">
        <v>44</v>
      </c>
      <c r="F1" s="38" t="s">
        <v>263</v>
      </c>
      <c r="G1" s="38" t="s">
        <v>264</v>
      </c>
      <c r="H1" s="38" t="s">
        <v>265</v>
      </c>
      <c r="I1" s="38" t="s">
        <v>266</v>
      </c>
      <c r="J1" s="38" t="s">
        <v>267</v>
      </c>
      <c r="K1" s="38" t="s">
        <v>268</v>
      </c>
      <c r="L1" s="38" t="s">
        <v>269</v>
      </c>
      <c r="M1" s="38" t="s">
        <v>270</v>
      </c>
      <c r="N1" s="38" t="s">
        <v>271</v>
      </c>
      <c r="O1" s="38" t="s">
        <v>272</v>
      </c>
      <c r="P1" s="38" t="s">
        <v>273</v>
      </c>
      <c r="Q1" s="38" t="s">
        <v>274</v>
      </c>
      <c r="R1" s="38" t="s">
        <v>275</v>
      </c>
      <c r="S1" s="38" t="s">
        <v>58</v>
      </c>
    </row>
    <row r="2" spans="1:19" x14ac:dyDescent="0.25">
      <c r="A2" s="65" t="s">
        <v>59</v>
      </c>
      <c r="B2" s="66" t="s">
        <v>60</v>
      </c>
      <c r="C2" t="s">
        <v>61</v>
      </c>
      <c r="D2" s="66" t="s">
        <v>62</v>
      </c>
      <c r="E2">
        <v>18</v>
      </c>
      <c r="H2">
        <v>3336</v>
      </c>
      <c r="I2">
        <v>39992</v>
      </c>
      <c r="J2">
        <v>36541</v>
      </c>
      <c r="K2">
        <v>11725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SUM(F2:R2)</f>
        <v>91594</v>
      </c>
    </row>
    <row r="3" spans="1:19" x14ac:dyDescent="0.25">
      <c r="A3" s="65" t="s">
        <v>276</v>
      </c>
      <c r="B3" s="66" t="s">
        <v>277</v>
      </c>
      <c r="C3" t="s">
        <v>278</v>
      </c>
      <c r="D3" s="66" t="s">
        <v>279</v>
      </c>
      <c r="E3">
        <v>11.25</v>
      </c>
      <c r="G3">
        <v>1130</v>
      </c>
      <c r="H3">
        <v>3313</v>
      </c>
      <c r="I3">
        <v>3369</v>
      </c>
      <c r="J3">
        <v>3104</v>
      </c>
      <c r="K3">
        <v>5000</v>
      </c>
      <c r="L3">
        <v>3283</v>
      </c>
      <c r="M3">
        <v>2399</v>
      </c>
      <c r="N3">
        <v>3486</v>
      </c>
      <c r="O3">
        <v>4888</v>
      </c>
      <c r="P3">
        <v>3440</v>
      </c>
      <c r="Q3">
        <v>3370</v>
      </c>
      <c r="R3">
        <v>3511</v>
      </c>
      <c r="S3">
        <f t="shared" ref="S3:S66" si="0">SUM(F3:R3)</f>
        <v>40293</v>
      </c>
    </row>
    <row r="4" spans="1:19" x14ac:dyDescent="0.25">
      <c r="A4" s="65" t="s">
        <v>280</v>
      </c>
      <c r="B4" s="66" t="s">
        <v>281</v>
      </c>
      <c r="C4" t="s">
        <v>278</v>
      </c>
      <c r="D4" s="66" t="s">
        <v>279</v>
      </c>
      <c r="E4">
        <v>11.25</v>
      </c>
      <c r="G4">
        <v>2567</v>
      </c>
      <c r="H4">
        <v>4583</v>
      </c>
      <c r="I4">
        <v>5575</v>
      </c>
      <c r="J4">
        <v>6712</v>
      </c>
      <c r="K4">
        <v>5815</v>
      </c>
      <c r="L4">
        <v>5875</v>
      </c>
      <c r="M4">
        <v>5886</v>
      </c>
      <c r="N4">
        <v>6995</v>
      </c>
      <c r="O4">
        <v>5602</v>
      </c>
      <c r="P4">
        <v>6803</v>
      </c>
      <c r="Q4">
        <v>4371</v>
      </c>
      <c r="R4">
        <v>7676</v>
      </c>
      <c r="S4">
        <f t="shared" si="0"/>
        <v>68460</v>
      </c>
    </row>
    <row r="5" spans="1:19" x14ac:dyDescent="0.25">
      <c r="A5" s="65" t="s">
        <v>282</v>
      </c>
      <c r="B5" s="66" t="s">
        <v>283</v>
      </c>
      <c r="C5" t="s">
        <v>278</v>
      </c>
      <c r="D5" s="66" t="s">
        <v>279</v>
      </c>
      <c r="E5">
        <v>11.25</v>
      </c>
      <c r="G5">
        <v>1248</v>
      </c>
      <c r="H5">
        <v>3942</v>
      </c>
      <c r="I5">
        <v>3496</v>
      </c>
      <c r="J5">
        <v>4381</v>
      </c>
      <c r="K5">
        <v>3972</v>
      </c>
      <c r="L5">
        <v>5717</v>
      </c>
      <c r="M5">
        <v>6993</v>
      </c>
      <c r="N5">
        <v>5586</v>
      </c>
      <c r="O5">
        <v>4359</v>
      </c>
      <c r="P5">
        <v>4455</v>
      </c>
      <c r="Q5">
        <v>3993</v>
      </c>
      <c r="R5">
        <v>4811</v>
      </c>
      <c r="S5">
        <f t="shared" si="0"/>
        <v>52953</v>
      </c>
    </row>
    <row r="6" spans="1:19" x14ac:dyDescent="0.25">
      <c r="A6" s="65" t="s">
        <v>284</v>
      </c>
      <c r="B6" s="66" t="s">
        <v>285</v>
      </c>
      <c r="C6" t="s">
        <v>173</v>
      </c>
      <c r="D6" s="66" t="s">
        <v>174</v>
      </c>
      <c r="E6">
        <v>16</v>
      </c>
      <c r="G6">
        <v>996</v>
      </c>
      <c r="H6">
        <v>59</v>
      </c>
      <c r="J6">
        <v>1079</v>
      </c>
      <c r="K6">
        <v>2257</v>
      </c>
      <c r="L6">
        <v>0</v>
      </c>
      <c r="M6">
        <v>0</v>
      </c>
      <c r="N6">
        <v>1791</v>
      </c>
      <c r="O6">
        <v>0</v>
      </c>
      <c r="P6">
        <v>3370</v>
      </c>
      <c r="Q6">
        <v>0</v>
      </c>
      <c r="R6">
        <v>2270</v>
      </c>
      <c r="S6">
        <f t="shared" si="0"/>
        <v>11822</v>
      </c>
    </row>
    <row r="7" spans="1:19" x14ac:dyDescent="0.25">
      <c r="A7" s="65" t="s">
        <v>79</v>
      </c>
      <c r="B7" s="66" t="s">
        <v>80</v>
      </c>
      <c r="C7" t="s">
        <v>67</v>
      </c>
      <c r="D7" s="66" t="s">
        <v>68</v>
      </c>
      <c r="E7">
        <v>6</v>
      </c>
      <c r="F7">
        <v>1231</v>
      </c>
      <c r="G7">
        <v>994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2225</v>
      </c>
    </row>
    <row r="8" spans="1:19" x14ac:dyDescent="0.25">
      <c r="A8" s="65" t="s">
        <v>81</v>
      </c>
      <c r="B8" s="66" t="s">
        <v>82</v>
      </c>
      <c r="C8" t="s">
        <v>67</v>
      </c>
      <c r="D8" s="66" t="s">
        <v>68</v>
      </c>
      <c r="E8">
        <v>5</v>
      </c>
      <c r="F8">
        <v>205</v>
      </c>
      <c r="G8">
        <v>390</v>
      </c>
      <c r="H8">
        <v>204</v>
      </c>
      <c r="I8">
        <v>275</v>
      </c>
      <c r="J8">
        <v>94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1168</v>
      </c>
    </row>
    <row r="9" spans="1:19" x14ac:dyDescent="0.25">
      <c r="A9" s="65" t="s">
        <v>83</v>
      </c>
      <c r="B9" s="66" t="s">
        <v>84</v>
      </c>
      <c r="C9" t="s">
        <v>67</v>
      </c>
      <c r="D9" s="66" t="s">
        <v>68</v>
      </c>
      <c r="E9">
        <v>6</v>
      </c>
      <c r="F9">
        <v>671</v>
      </c>
      <c r="G9">
        <v>975</v>
      </c>
      <c r="H9">
        <v>829</v>
      </c>
      <c r="I9">
        <v>938</v>
      </c>
      <c r="J9">
        <v>212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3625</v>
      </c>
    </row>
    <row r="10" spans="1:19" x14ac:dyDescent="0.25">
      <c r="A10" s="65" t="s">
        <v>85</v>
      </c>
      <c r="B10" s="66" t="s">
        <v>86</v>
      </c>
      <c r="C10" t="s">
        <v>67</v>
      </c>
      <c r="D10" s="66" t="s">
        <v>68</v>
      </c>
      <c r="E10">
        <v>5.4</v>
      </c>
      <c r="I10">
        <v>846</v>
      </c>
      <c r="K10">
        <v>0</v>
      </c>
      <c r="L10">
        <v>1237</v>
      </c>
      <c r="M10">
        <v>1002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3085</v>
      </c>
    </row>
    <row r="11" spans="1:19" x14ac:dyDescent="0.25">
      <c r="A11" s="65" t="s">
        <v>87</v>
      </c>
      <c r="B11" s="66" t="s">
        <v>88</v>
      </c>
      <c r="C11" t="s">
        <v>67</v>
      </c>
      <c r="D11" s="66" t="s">
        <v>68</v>
      </c>
      <c r="E11">
        <v>7.8</v>
      </c>
      <c r="F11">
        <v>913</v>
      </c>
      <c r="I11">
        <v>413</v>
      </c>
      <c r="J11">
        <v>426</v>
      </c>
      <c r="K11">
        <v>199</v>
      </c>
      <c r="L11">
        <v>416</v>
      </c>
      <c r="M11">
        <v>212</v>
      </c>
      <c r="N11">
        <v>501</v>
      </c>
      <c r="O11">
        <v>515</v>
      </c>
      <c r="P11">
        <v>0</v>
      </c>
      <c r="Q11">
        <v>217</v>
      </c>
      <c r="R11">
        <v>206</v>
      </c>
      <c r="S11">
        <f t="shared" si="0"/>
        <v>4018</v>
      </c>
    </row>
    <row r="12" spans="1:19" x14ac:dyDescent="0.25">
      <c r="A12" s="65" t="s">
        <v>89</v>
      </c>
      <c r="B12" s="66" t="s">
        <v>90</v>
      </c>
      <c r="C12" t="s">
        <v>67</v>
      </c>
      <c r="D12" s="66" t="s">
        <v>68</v>
      </c>
      <c r="E12">
        <v>7</v>
      </c>
      <c r="F12">
        <v>208</v>
      </c>
      <c r="G12">
        <v>382</v>
      </c>
      <c r="H12">
        <v>193</v>
      </c>
      <c r="I12">
        <v>389</v>
      </c>
      <c r="J12">
        <v>362</v>
      </c>
      <c r="K12">
        <v>197</v>
      </c>
      <c r="L12">
        <v>416</v>
      </c>
      <c r="M12">
        <v>0</v>
      </c>
      <c r="N12">
        <v>207</v>
      </c>
      <c r="O12">
        <v>483</v>
      </c>
      <c r="P12">
        <v>191</v>
      </c>
      <c r="Q12">
        <v>414</v>
      </c>
      <c r="R12">
        <v>202</v>
      </c>
      <c r="S12">
        <f t="shared" si="0"/>
        <v>3644</v>
      </c>
    </row>
    <row r="13" spans="1:19" x14ac:dyDescent="0.25">
      <c r="A13" s="65" t="s">
        <v>91</v>
      </c>
      <c r="B13" s="66" t="s">
        <v>92</v>
      </c>
      <c r="C13" t="s">
        <v>67</v>
      </c>
      <c r="D13" s="66" t="s">
        <v>68</v>
      </c>
      <c r="E13">
        <v>10</v>
      </c>
      <c r="G13">
        <v>178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178</v>
      </c>
    </row>
    <row r="14" spans="1:19" x14ac:dyDescent="0.25">
      <c r="A14" s="65" t="s">
        <v>93</v>
      </c>
      <c r="B14" s="66" t="s">
        <v>94</v>
      </c>
      <c r="C14" t="s">
        <v>61</v>
      </c>
      <c r="D14" s="66" t="s">
        <v>62</v>
      </c>
      <c r="E14">
        <v>5</v>
      </c>
      <c r="F14">
        <v>929</v>
      </c>
      <c r="G14">
        <v>936</v>
      </c>
      <c r="H14">
        <v>1240</v>
      </c>
      <c r="I14">
        <v>1380</v>
      </c>
      <c r="J14">
        <v>1154</v>
      </c>
      <c r="K14">
        <v>1342</v>
      </c>
      <c r="L14">
        <v>1044</v>
      </c>
      <c r="M14">
        <v>1011</v>
      </c>
      <c r="N14">
        <v>318</v>
      </c>
      <c r="O14">
        <v>0</v>
      </c>
      <c r="P14">
        <v>0</v>
      </c>
      <c r="Q14">
        <v>0</v>
      </c>
      <c r="R14">
        <v>0</v>
      </c>
      <c r="S14">
        <f t="shared" si="0"/>
        <v>9354</v>
      </c>
    </row>
    <row r="15" spans="1:19" x14ac:dyDescent="0.25">
      <c r="A15" s="65" t="s">
        <v>95</v>
      </c>
      <c r="B15" s="66" t="s">
        <v>96</v>
      </c>
      <c r="C15" t="s">
        <v>61</v>
      </c>
      <c r="D15" s="66" t="s">
        <v>62</v>
      </c>
      <c r="E15">
        <v>5</v>
      </c>
      <c r="F15">
        <v>1417</v>
      </c>
      <c r="G15">
        <v>2037</v>
      </c>
      <c r="H15">
        <v>1181</v>
      </c>
      <c r="I15">
        <v>1533</v>
      </c>
      <c r="J15">
        <v>1529</v>
      </c>
      <c r="K15">
        <v>1625</v>
      </c>
      <c r="L15">
        <v>1549</v>
      </c>
      <c r="M15">
        <v>1391</v>
      </c>
      <c r="N15">
        <v>310</v>
      </c>
      <c r="O15">
        <v>0</v>
      </c>
      <c r="P15">
        <v>0</v>
      </c>
      <c r="Q15">
        <v>0</v>
      </c>
      <c r="R15">
        <v>0</v>
      </c>
      <c r="S15">
        <f t="shared" si="0"/>
        <v>12572</v>
      </c>
    </row>
    <row r="16" spans="1:19" x14ac:dyDescent="0.25">
      <c r="A16" s="65" t="s">
        <v>97</v>
      </c>
      <c r="B16" s="66" t="s">
        <v>98</v>
      </c>
      <c r="C16" t="s">
        <v>61</v>
      </c>
      <c r="D16" s="66" t="s">
        <v>62</v>
      </c>
      <c r="E16">
        <v>5</v>
      </c>
      <c r="F16">
        <v>1040</v>
      </c>
      <c r="G16">
        <v>1341</v>
      </c>
      <c r="H16">
        <v>897</v>
      </c>
      <c r="I16">
        <v>1329</v>
      </c>
      <c r="J16">
        <v>932</v>
      </c>
      <c r="K16">
        <v>1217</v>
      </c>
      <c r="L16">
        <v>1255</v>
      </c>
      <c r="M16">
        <v>825</v>
      </c>
      <c r="N16">
        <v>1032</v>
      </c>
      <c r="O16">
        <v>906</v>
      </c>
      <c r="P16">
        <v>907</v>
      </c>
      <c r="Q16">
        <v>1024</v>
      </c>
      <c r="R16">
        <v>715</v>
      </c>
      <c r="S16">
        <f t="shared" si="0"/>
        <v>13420</v>
      </c>
    </row>
    <row r="17" spans="1:19" x14ac:dyDescent="0.25">
      <c r="A17" s="65" t="s">
        <v>99</v>
      </c>
      <c r="B17" s="66" t="s">
        <v>100</v>
      </c>
      <c r="C17" t="s">
        <v>61</v>
      </c>
      <c r="D17" s="66" t="s">
        <v>62</v>
      </c>
      <c r="E17">
        <v>12</v>
      </c>
      <c r="F17">
        <v>2595</v>
      </c>
      <c r="G17">
        <v>2584</v>
      </c>
      <c r="H17">
        <v>2548</v>
      </c>
      <c r="I17">
        <v>4259</v>
      </c>
      <c r="J17">
        <v>3205</v>
      </c>
      <c r="K17">
        <v>3950</v>
      </c>
      <c r="L17">
        <v>3251</v>
      </c>
      <c r="M17">
        <v>2686</v>
      </c>
      <c r="N17">
        <v>2598</v>
      </c>
      <c r="O17">
        <v>56</v>
      </c>
      <c r="P17">
        <v>0</v>
      </c>
      <c r="Q17">
        <v>0</v>
      </c>
      <c r="R17">
        <v>0</v>
      </c>
      <c r="S17">
        <f t="shared" si="0"/>
        <v>27732</v>
      </c>
    </row>
    <row r="18" spans="1:19" x14ac:dyDescent="0.25">
      <c r="A18" s="65" t="s">
        <v>101</v>
      </c>
      <c r="B18" s="66" t="s">
        <v>102</v>
      </c>
      <c r="C18" t="s">
        <v>61</v>
      </c>
      <c r="D18" s="66" t="s">
        <v>62</v>
      </c>
      <c r="E18">
        <v>6</v>
      </c>
      <c r="F18">
        <v>1483</v>
      </c>
      <c r="G18">
        <v>1527</v>
      </c>
      <c r="H18">
        <v>1331</v>
      </c>
      <c r="I18">
        <v>2189</v>
      </c>
      <c r="J18">
        <v>1433</v>
      </c>
      <c r="K18">
        <v>1975</v>
      </c>
      <c r="L18">
        <v>1616</v>
      </c>
      <c r="M18">
        <v>1279</v>
      </c>
      <c r="N18">
        <v>1380</v>
      </c>
      <c r="O18">
        <v>0</v>
      </c>
      <c r="P18">
        <v>0</v>
      </c>
      <c r="Q18">
        <v>0</v>
      </c>
      <c r="R18">
        <v>0</v>
      </c>
      <c r="S18">
        <f t="shared" si="0"/>
        <v>14213</v>
      </c>
    </row>
    <row r="19" spans="1:19" x14ac:dyDescent="0.25">
      <c r="A19" s="65" t="s">
        <v>103</v>
      </c>
      <c r="B19" s="66" t="s">
        <v>104</v>
      </c>
      <c r="C19" t="s">
        <v>61</v>
      </c>
      <c r="D19" s="66" t="s">
        <v>62</v>
      </c>
      <c r="E19">
        <v>6</v>
      </c>
      <c r="F19">
        <v>373</v>
      </c>
      <c r="G19">
        <v>441</v>
      </c>
      <c r="H19">
        <v>494</v>
      </c>
      <c r="I19">
        <v>444</v>
      </c>
      <c r="J19">
        <v>546</v>
      </c>
      <c r="K19">
        <v>451</v>
      </c>
      <c r="L19">
        <v>560</v>
      </c>
      <c r="M19">
        <v>456</v>
      </c>
      <c r="N19">
        <v>454</v>
      </c>
      <c r="O19">
        <v>395</v>
      </c>
      <c r="P19">
        <v>404</v>
      </c>
      <c r="Q19">
        <v>505</v>
      </c>
      <c r="R19">
        <v>393</v>
      </c>
      <c r="S19">
        <f t="shared" si="0"/>
        <v>5916</v>
      </c>
    </row>
    <row r="20" spans="1:19" x14ac:dyDescent="0.25">
      <c r="A20" s="65" t="s">
        <v>105</v>
      </c>
      <c r="B20" s="66" t="s">
        <v>106</v>
      </c>
      <c r="C20" t="s">
        <v>61</v>
      </c>
      <c r="D20" s="66" t="s">
        <v>62</v>
      </c>
      <c r="E20">
        <v>10</v>
      </c>
      <c r="F20">
        <v>1313</v>
      </c>
      <c r="G20">
        <v>1804</v>
      </c>
      <c r="H20">
        <v>1405</v>
      </c>
      <c r="I20">
        <v>3655</v>
      </c>
      <c r="J20">
        <v>2407</v>
      </c>
      <c r="K20">
        <v>3803</v>
      </c>
      <c r="L20">
        <v>2303</v>
      </c>
      <c r="M20">
        <v>1808</v>
      </c>
      <c r="N20">
        <v>1891</v>
      </c>
      <c r="O20">
        <v>1488</v>
      </c>
      <c r="P20">
        <v>1026</v>
      </c>
      <c r="Q20">
        <v>1399</v>
      </c>
      <c r="R20">
        <v>1404</v>
      </c>
      <c r="S20">
        <f t="shared" si="0"/>
        <v>25706</v>
      </c>
    </row>
    <row r="21" spans="1:19" x14ac:dyDescent="0.25">
      <c r="A21" s="65" t="s">
        <v>107</v>
      </c>
      <c r="B21" s="66" t="s">
        <v>108</v>
      </c>
      <c r="C21" t="s">
        <v>61</v>
      </c>
      <c r="D21" s="66" t="s">
        <v>62</v>
      </c>
      <c r="E21">
        <v>5</v>
      </c>
      <c r="F21">
        <v>622</v>
      </c>
      <c r="G21">
        <v>833</v>
      </c>
      <c r="H21">
        <v>827</v>
      </c>
      <c r="I21">
        <v>730</v>
      </c>
      <c r="J21">
        <v>832</v>
      </c>
      <c r="K21">
        <v>842</v>
      </c>
      <c r="L21">
        <v>835</v>
      </c>
      <c r="M21">
        <v>731</v>
      </c>
      <c r="N21">
        <v>215</v>
      </c>
      <c r="O21">
        <v>0</v>
      </c>
      <c r="P21">
        <v>0</v>
      </c>
      <c r="Q21">
        <v>0</v>
      </c>
      <c r="R21">
        <v>0</v>
      </c>
      <c r="S21">
        <f t="shared" si="0"/>
        <v>6467</v>
      </c>
    </row>
    <row r="22" spans="1:19" x14ac:dyDescent="0.25">
      <c r="A22" s="65" t="s">
        <v>109</v>
      </c>
      <c r="B22" s="66" t="s">
        <v>110</v>
      </c>
      <c r="C22" t="s">
        <v>61</v>
      </c>
      <c r="D22" s="66" t="s">
        <v>62</v>
      </c>
      <c r="E22">
        <v>5</v>
      </c>
      <c r="F22">
        <v>686</v>
      </c>
      <c r="G22">
        <v>969</v>
      </c>
      <c r="H22">
        <v>777</v>
      </c>
      <c r="I22">
        <v>1450</v>
      </c>
      <c r="J22">
        <v>1063</v>
      </c>
      <c r="K22">
        <v>1276</v>
      </c>
      <c r="L22">
        <v>972</v>
      </c>
      <c r="M22">
        <v>783</v>
      </c>
      <c r="N22">
        <v>877</v>
      </c>
      <c r="O22">
        <v>788</v>
      </c>
      <c r="P22">
        <v>786</v>
      </c>
      <c r="Q22">
        <v>798</v>
      </c>
      <c r="R22">
        <v>679</v>
      </c>
      <c r="S22">
        <f t="shared" si="0"/>
        <v>11904</v>
      </c>
    </row>
    <row r="23" spans="1:19" x14ac:dyDescent="0.25">
      <c r="A23" s="65" t="s">
        <v>111</v>
      </c>
      <c r="B23" s="66" t="s">
        <v>112</v>
      </c>
      <c r="C23" t="s">
        <v>61</v>
      </c>
      <c r="D23" s="66" t="s">
        <v>62</v>
      </c>
      <c r="E23">
        <v>5</v>
      </c>
      <c r="F23">
        <v>407</v>
      </c>
      <c r="G23">
        <v>506</v>
      </c>
      <c r="H23">
        <v>527</v>
      </c>
      <c r="I23">
        <v>607</v>
      </c>
      <c r="J23">
        <v>590</v>
      </c>
      <c r="K23">
        <v>603</v>
      </c>
      <c r="L23">
        <v>604</v>
      </c>
      <c r="M23">
        <v>599</v>
      </c>
      <c r="N23">
        <v>150</v>
      </c>
      <c r="O23">
        <v>0</v>
      </c>
      <c r="P23">
        <v>0</v>
      </c>
      <c r="Q23">
        <v>0</v>
      </c>
      <c r="R23">
        <v>0</v>
      </c>
      <c r="S23">
        <f t="shared" si="0"/>
        <v>4593</v>
      </c>
    </row>
    <row r="24" spans="1:19" x14ac:dyDescent="0.25">
      <c r="A24" s="65" t="s">
        <v>113</v>
      </c>
      <c r="B24" s="66" t="s">
        <v>114</v>
      </c>
      <c r="C24" t="s">
        <v>61</v>
      </c>
      <c r="D24" s="66" t="s">
        <v>62</v>
      </c>
      <c r="E24">
        <v>5</v>
      </c>
      <c r="F24">
        <v>589</v>
      </c>
      <c r="G24">
        <v>629</v>
      </c>
      <c r="H24">
        <v>535</v>
      </c>
      <c r="I24">
        <v>822</v>
      </c>
      <c r="J24">
        <v>736</v>
      </c>
      <c r="K24">
        <v>747</v>
      </c>
      <c r="L24">
        <v>939</v>
      </c>
      <c r="M24">
        <v>638</v>
      </c>
      <c r="N24">
        <v>775</v>
      </c>
      <c r="O24">
        <v>533</v>
      </c>
      <c r="P24">
        <v>639</v>
      </c>
      <c r="Q24">
        <v>631</v>
      </c>
      <c r="R24">
        <v>439</v>
      </c>
      <c r="S24">
        <f t="shared" si="0"/>
        <v>8652</v>
      </c>
    </row>
    <row r="25" spans="1:19" x14ac:dyDescent="0.25">
      <c r="A25" s="65" t="s">
        <v>115</v>
      </c>
      <c r="B25" s="66" t="s">
        <v>116</v>
      </c>
      <c r="C25" t="s">
        <v>61</v>
      </c>
      <c r="D25" s="66" t="s">
        <v>62</v>
      </c>
      <c r="E25">
        <v>5</v>
      </c>
      <c r="F25">
        <v>987</v>
      </c>
      <c r="G25">
        <v>1383</v>
      </c>
      <c r="H25">
        <v>837</v>
      </c>
      <c r="I25">
        <v>1639</v>
      </c>
      <c r="J25">
        <v>1282</v>
      </c>
      <c r="K25">
        <v>1582</v>
      </c>
      <c r="L25">
        <v>1338</v>
      </c>
      <c r="M25">
        <v>1152</v>
      </c>
      <c r="N25">
        <v>1238</v>
      </c>
      <c r="O25">
        <v>931</v>
      </c>
      <c r="P25">
        <v>886</v>
      </c>
      <c r="Q25">
        <v>976</v>
      </c>
      <c r="R25">
        <v>877</v>
      </c>
      <c r="S25">
        <f t="shared" si="0"/>
        <v>15108</v>
      </c>
    </row>
    <row r="26" spans="1:19" x14ac:dyDescent="0.25">
      <c r="A26" s="65" t="s">
        <v>117</v>
      </c>
      <c r="B26" s="66" t="s">
        <v>118</v>
      </c>
      <c r="C26" t="s">
        <v>61</v>
      </c>
      <c r="D26" s="66" t="s">
        <v>62</v>
      </c>
      <c r="E26">
        <v>6</v>
      </c>
      <c r="F26">
        <v>669</v>
      </c>
      <c r="G26">
        <v>988</v>
      </c>
      <c r="H26">
        <v>788</v>
      </c>
      <c r="I26">
        <v>1208</v>
      </c>
      <c r="J26">
        <v>1239</v>
      </c>
      <c r="K26">
        <v>1061</v>
      </c>
      <c r="L26">
        <v>830</v>
      </c>
      <c r="M26">
        <v>843</v>
      </c>
      <c r="N26">
        <v>825</v>
      </c>
      <c r="O26">
        <v>839</v>
      </c>
      <c r="P26">
        <v>681</v>
      </c>
      <c r="Q26">
        <v>656</v>
      </c>
      <c r="R26">
        <v>800</v>
      </c>
      <c r="S26">
        <f t="shared" si="0"/>
        <v>11427</v>
      </c>
    </row>
    <row r="27" spans="1:19" x14ac:dyDescent="0.25">
      <c r="A27" s="65" t="s">
        <v>119</v>
      </c>
      <c r="B27" s="66" t="s">
        <v>120</v>
      </c>
      <c r="C27" t="s">
        <v>61</v>
      </c>
      <c r="D27" s="66" t="s">
        <v>62</v>
      </c>
      <c r="E27">
        <v>10</v>
      </c>
      <c r="F27">
        <v>1043</v>
      </c>
      <c r="G27">
        <v>1858</v>
      </c>
      <c r="H27">
        <v>1162</v>
      </c>
      <c r="I27">
        <v>3980</v>
      </c>
      <c r="J27">
        <v>1976</v>
      </c>
      <c r="K27">
        <v>3937</v>
      </c>
      <c r="L27">
        <v>2598</v>
      </c>
      <c r="M27">
        <v>1900</v>
      </c>
      <c r="N27">
        <v>1762</v>
      </c>
      <c r="O27">
        <v>1382</v>
      </c>
      <c r="P27">
        <v>842</v>
      </c>
      <c r="Q27">
        <v>1467</v>
      </c>
      <c r="R27">
        <v>1097</v>
      </c>
      <c r="S27">
        <f t="shared" si="0"/>
        <v>25004</v>
      </c>
    </row>
    <row r="28" spans="1:19" x14ac:dyDescent="0.25">
      <c r="A28" s="65" t="s">
        <v>121</v>
      </c>
      <c r="B28" s="66" t="s">
        <v>122</v>
      </c>
      <c r="C28" t="s">
        <v>61</v>
      </c>
      <c r="D28" s="66" t="s">
        <v>62</v>
      </c>
      <c r="E28">
        <v>10</v>
      </c>
      <c r="F28">
        <v>1833</v>
      </c>
      <c r="G28">
        <v>2049</v>
      </c>
      <c r="H28">
        <v>2073</v>
      </c>
      <c r="I28">
        <v>5738</v>
      </c>
      <c r="J28">
        <v>1225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12918</v>
      </c>
    </row>
    <row r="29" spans="1:19" x14ac:dyDescent="0.25">
      <c r="A29" s="65" t="s">
        <v>123</v>
      </c>
      <c r="B29" s="66" t="s">
        <v>124</v>
      </c>
      <c r="C29" t="s">
        <v>61</v>
      </c>
      <c r="D29" s="66" t="s">
        <v>62</v>
      </c>
      <c r="E29">
        <v>10</v>
      </c>
      <c r="F29">
        <v>684</v>
      </c>
      <c r="G29">
        <v>1338</v>
      </c>
      <c r="H29">
        <v>811</v>
      </c>
      <c r="I29">
        <v>2904</v>
      </c>
      <c r="J29">
        <v>500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6237</v>
      </c>
    </row>
    <row r="30" spans="1:19" x14ac:dyDescent="0.25">
      <c r="A30" s="65" t="s">
        <v>125</v>
      </c>
      <c r="B30" s="66" t="s">
        <v>126</v>
      </c>
      <c r="C30" t="s">
        <v>61</v>
      </c>
      <c r="D30" s="66" t="s">
        <v>62</v>
      </c>
      <c r="E30">
        <v>10</v>
      </c>
      <c r="F30">
        <v>774</v>
      </c>
      <c r="G30">
        <v>975</v>
      </c>
      <c r="H30">
        <v>1334</v>
      </c>
      <c r="I30">
        <v>1910</v>
      </c>
      <c r="J30">
        <v>1663</v>
      </c>
      <c r="K30">
        <v>1090</v>
      </c>
      <c r="L30">
        <v>1606</v>
      </c>
      <c r="M30">
        <v>1092</v>
      </c>
      <c r="N30">
        <v>1014</v>
      </c>
      <c r="O30">
        <v>885</v>
      </c>
      <c r="P30">
        <v>881</v>
      </c>
      <c r="Q30">
        <v>812</v>
      </c>
      <c r="R30">
        <v>778</v>
      </c>
      <c r="S30">
        <f t="shared" si="0"/>
        <v>14814</v>
      </c>
    </row>
    <row r="31" spans="1:19" x14ac:dyDescent="0.25">
      <c r="A31" s="65" t="s">
        <v>127</v>
      </c>
      <c r="B31" s="66" t="s">
        <v>128</v>
      </c>
      <c r="C31" t="s">
        <v>61</v>
      </c>
      <c r="D31" s="66" t="s">
        <v>62</v>
      </c>
      <c r="E31">
        <v>5</v>
      </c>
      <c r="F31">
        <v>801</v>
      </c>
      <c r="G31">
        <v>790</v>
      </c>
      <c r="H31">
        <v>817</v>
      </c>
      <c r="I31">
        <v>935</v>
      </c>
      <c r="J31">
        <v>304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3647</v>
      </c>
    </row>
    <row r="32" spans="1:19" x14ac:dyDescent="0.25">
      <c r="A32" s="65" t="s">
        <v>131</v>
      </c>
      <c r="B32" s="66" t="s">
        <v>132</v>
      </c>
      <c r="C32" t="s">
        <v>61</v>
      </c>
      <c r="D32" s="66" t="s">
        <v>62</v>
      </c>
      <c r="E32">
        <v>5</v>
      </c>
      <c r="F32">
        <v>999</v>
      </c>
      <c r="G32">
        <v>1430</v>
      </c>
      <c r="H32">
        <v>1261</v>
      </c>
      <c r="I32">
        <v>1563</v>
      </c>
      <c r="J32">
        <v>1133</v>
      </c>
      <c r="K32">
        <v>1562</v>
      </c>
      <c r="L32">
        <v>1351</v>
      </c>
      <c r="M32">
        <v>1266</v>
      </c>
      <c r="N32">
        <v>1267</v>
      </c>
      <c r="O32">
        <v>1147</v>
      </c>
      <c r="P32">
        <v>933</v>
      </c>
      <c r="Q32">
        <v>1147</v>
      </c>
      <c r="R32">
        <v>943</v>
      </c>
      <c r="S32">
        <f t="shared" si="0"/>
        <v>16002</v>
      </c>
    </row>
    <row r="33" spans="1:19" x14ac:dyDescent="0.25">
      <c r="A33" s="65" t="s">
        <v>133</v>
      </c>
      <c r="B33" s="66" t="s">
        <v>134</v>
      </c>
      <c r="C33" t="s">
        <v>61</v>
      </c>
      <c r="D33" s="66" t="s">
        <v>62</v>
      </c>
      <c r="E33">
        <v>5</v>
      </c>
      <c r="F33">
        <v>181</v>
      </c>
      <c r="G33">
        <v>180</v>
      </c>
      <c r="H33">
        <v>183</v>
      </c>
      <c r="I33">
        <v>189</v>
      </c>
      <c r="J33">
        <v>187</v>
      </c>
      <c r="K33">
        <v>191</v>
      </c>
      <c r="L33">
        <v>194</v>
      </c>
      <c r="M33">
        <v>194</v>
      </c>
      <c r="N33">
        <v>195</v>
      </c>
      <c r="O33">
        <v>184</v>
      </c>
      <c r="P33">
        <v>142</v>
      </c>
      <c r="Q33">
        <v>190</v>
      </c>
      <c r="R33">
        <v>185</v>
      </c>
      <c r="S33">
        <f t="shared" si="0"/>
        <v>2395</v>
      </c>
    </row>
    <row r="34" spans="1:19" x14ac:dyDescent="0.25">
      <c r="A34" s="65" t="s">
        <v>135</v>
      </c>
      <c r="B34" s="66" t="s">
        <v>136</v>
      </c>
      <c r="C34" t="s">
        <v>61</v>
      </c>
      <c r="D34" s="66" t="s">
        <v>62</v>
      </c>
      <c r="E34">
        <v>5</v>
      </c>
      <c r="F34">
        <v>1095</v>
      </c>
      <c r="G34">
        <v>1345</v>
      </c>
      <c r="H34">
        <v>1411</v>
      </c>
      <c r="I34">
        <v>1691</v>
      </c>
      <c r="J34">
        <v>1210</v>
      </c>
      <c r="K34">
        <v>1841</v>
      </c>
      <c r="L34">
        <v>1519</v>
      </c>
      <c r="M34">
        <v>1211</v>
      </c>
      <c r="N34">
        <v>724</v>
      </c>
      <c r="O34">
        <v>0</v>
      </c>
      <c r="P34">
        <v>0</v>
      </c>
      <c r="Q34">
        <v>0</v>
      </c>
      <c r="R34">
        <v>0</v>
      </c>
      <c r="S34">
        <f t="shared" si="0"/>
        <v>12047</v>
      </c>
    </row>
    <row r="35" spans="1:19" x14ac:dyDescent="0.25">
      <c r="A35" s="65" t="s">
        <v>137</v>
      </c>
      <c r="B35" s="66" t="s">
        <v>138</v>
      </c>
      <c r="C35" t="s">
        <v>61</v>
      </c>
      <c r="D35" s="66" t="s">
        <v>62</v>
      </c>
      <c r="E35">
        <v>5</v>
      </c>
      <c r="F35">
        <v>1039</v>
      </c>
      <c r="G35">
        <v>1329</v>
      </c>
      <c r="H35">
        <v>1305</v>
      </c>
      <c r="I35">
        <v>1654</v>
      </c>
      <c r="J35">
        <v>1322</v>
      </c>
      <c r="K35">
        <v>1499</v>
      </c>
      <c r="L35">
        <v>1341</v>
      </c>
      <c r="M35">
        <v>1362</v>
      </c>
      <c r="N35">
        <v>1324</v>
      </c>
      <c r="O35">
        <v>1119</v>
      </c>
      <c r="P35">
        <v>1138</v>
      </c>
      <c r="Q35">
        <v>1075</v>
      </c>
      <c r="R35">
        <v>1162</v>
      </c>
      <c r="S35">
        <f t="shared" si="0"/>
        <v>16669</v>
      </c>
    </row>
    <row r="36" spans="1:19" x14ac:dyDescent="0.25">
      <c r="A36" s="65" t="s">
        <v>139</v>
      </c>
      <c r="B36" s="66" t="s">
        <v>140</v>
      </c>
      <c r="C36" t="s">
        <v>61</v>
      </c>
      <c r="D36" s="66" t="s">
        <v>62</v>
      </c>
      <c r="E36">
        <v>4.5</v>
      </c>
      <c r="F36">
        <v>381</v>
      </c>
      <c r="G36">
        <v>518</v>
      </c>
      <c r="H36">
        <v>374</v>
      </c>
      <c r="I36">
        <v>587</v>
      </c>
      <c r="J36">
        <v>427</v>
      </c>
      <c r="K36">
        <v>537</v>
      </c>
      <c r="L36">
        <v>587</v>
      </c>
      <c r="M36">
        <v>438</v>
      </c>
      <c r="N36">
        <v>432</v>
      </c>
      <c r="O36">
        <v>420</v>
      </c>
      <c r="P36">
        <v>362</v>
      </c>
      <c r="Q36">
        <v>428</v>
      </c>
      <c r="R36">
        <v>370</v>
      </c>
      <c r="S36">
        <f t="shared" si="0"/>
        <v>5861</v>
      </c>
    </row>
    <row r="37" spans="1:19" x14ac:dyDescent="0.25">
      <c r="A37" s="65" t="s">
        <v>141</v>
      </c>
      <c r="B37" s="66" t="s">
        <v>142</v>
      </c>
      <c r="C37" t="s">
        <v>61</v>
      </c>
      <c r="D37" s="66" t="s">
        <v>62</v>
      </c>
      <c r="E37">
        <v>5</v>
      </c>
      <c r="F37">
        <v>494</v>
      </c>
      <c r="G37">
        <v>589</v>
      </c>
      <c r="H37">
        <v>411</v>
      </c>
      <c r="I37">
        <v>385</v>
      </c>
      <c r="J37">
        <v>385</v>
      </c>
      <c r="K37">
        <v>386</v>
      </c>
      <c r="L37">
        <v>384</v>
      </c>
      <c r="M37">
        <v>385</v>
      </c>
      <c r="N37">
        <v>390</v>
      </c>
      <c r="O37">
        <v>389</v>
      </c>
      <c r="P37">
        <v>389</v>
      </c>
      <c r="Q37">
        <v>388</v>
      </c>
      <c r="R37">
        <v>372</v>
      </c>
      <c r="S37">
        <f t="shared" si="0"/>
        <v>5347</v>
      </c>
    </row>
    <row r="38" spans="1:19" x14ac:dyDescent="0.25">
      <c r="A38" s="65" t="s">
        <v>143</v>
      </c>
      <c r="B38" s="66" t="s">
        <v>144</v>
      </c>
      <c r="C38" t="s">
        <v>61</v>
      </c>
      <c r="D38" s="66" t="s">
        <v>62</v>
      </c>
      <c r="E38">
        <v>10</v>
      </c>
      <c r="F38">
        <v>603</v>
      </c>
      <c r="G38">
        <v>926</v>
      </c>
      <c r="H38">
        <v>832</v>
      </c>
      <c r="I38">
        <v>793</v>
      </c>
      <c r="J38">
        <v>811</v>
      </c>
      <c r="K38">
        <v>900</v>
      </c>
      <c r="L38">
        <v>931</v>
      </c>
      <c r="M38">
        <v>834</v>
      </c>
      <c r="N38">
        <v>816</v>
      </c>
      <c r="O38">
        <v>708</v>
      </c>
      <c r="P38">
        <v>409</v>
      </c>
      <c r="Q38">
        <v>823</v>
      </c>
      <c r="R38">
        <v>677</v>
      </c>
      <c r="S38">
        <f t="shared" si="0"/>
        <v>10063</v>
      </c>
    </row>
    <row r="39" spans="1:19" x14ac:dyDescent="0.25">
      <c r="A39" s="65" t="s">
        <v>145</v>
      </c>
      <c r="B39" s="66" t="s">
        <v>146</v>
      </c>
      <c r="C39" t="s">
        <v>61</v>
      </c>
      <c r="D39" s="66" t="s">
        <v>62</v>
      </c>
      <c r="E39">
        <v>8</v>
      </c>
      <c r="F39">
        <v>1944</v>
      </c>
      <c r="G39">
        <v>2457</v>
      </c>
      <c r="H39">
        <v>1936</v>
      </c>
      <c r="I39">
        <v>2666</v>
      </c>
      <c r="J39">
        <v>2040</v>
      </c>
      <c r="K39">
        <v>2567</v>
      </c>
      <c r="L39">
        <v>2359</v>
      </c>
      <c r="M39">
        <v>2046</v>
      </c>
      <c r="N39">
        <v>2037</v>
      </c>
      <c r="O39">
        <v>1929</v>
      </c>
      <c r="P39">
        <v>1852</v>
      </c>
      <c r="Q39">
        <v>1743</v>
      </c>
      <c r="R39">
        <v>1641</v>
      </c>
      <c r="S39">
        <f t="shared" si="0"/>
        <v>27217</v>
      </c>
    </row>
    <row r="40" spans="1:19" x14ac:dyDescent="0.25">
      <c r="A40" s="65" t="s">
        <v>147</v>
      </c>
      <c r="B40" s="66" t="s">
        <v>148</v>
      </c>
      <c r="C40" t="s">
        <v>61</v>
      </c>
      <c r="D40" s="66" t="s">
        <v>62</v>
      </c>
      <c r="E40">
        <v>10</v>
      </c>
      <c r="F40">
        <v>685</v>
      </c>
      <c r="G40">
        <v>1118</v>
      </c>
      <c r="H40">
        <v>791</v>
      </c>
      <c r="I40">
        <v>1503</v>
      </c>
      <c r="J40">
        <v>1089</v>
      </c>
      <c r="K40">
        <v>1206</v>
      </c>
      <c r="L40">
        <v>1187</v>
      </c>
      <c r="M40">
        <v>1089</v>
      </c>
      <c r="N40">
        <v>1205</v>
      </c>
      <c r="O40">
        <v>782</v>
      </c>
      <c r="P40">
        <v>792</v>
      </c>
      <c r="Q40">
        <v>788</v>
      </c>
      <c r="R40">
        <v>785</v>
      </c>
      <c r="S40">
        <f t="shared" si="0"/>
        <v>13020</v>
      </c>
    </row>
    <row r="41" spans="1:19" x14ac:dyDescent="0.25">
      <c r="A41" s="65" t="s">
        <v>149</v>
      </c>
      <c r="B41" s="66" t="s">
        <v>150</v>
      </c>
      <c r="C41" t="s">
        <v>61</v>
      </c>
      <c r="D41" s="66" t="s">
        <v>62</v>
      </c>
      <c r="E41">
        <v>10</v>
      </c>
      <c r="F41">
        <v>888</v>
      </c>
      <c r="G41">
        <v>1088</v>
      </c>
      <c r="H41">
        <v>890</v>
      </c>
      <c r="I41">
        <v>1757</v>
      </c>
      <c r="J41">
        <v>1482</v>
      </c>
      <c r="K41">
        <v>1678</v>
      </c>
      <c r="L41">
        <v>1102</v>
      </c>
      <c r="M41">
        <v>1084</v>
      </c>
      <c r="N41">
        <v>1192</v>
      </c>
      <c r="O41">
        <v>786</v>
      </c>
      <c r="P41">
        <v>798</v>
      </c>
      <c r="Q41">
        <v>799</v>
      </c>
      <c r="R41">
        <v>792</v>
      </c>
      <c r="S41">
        <f t="shared" si="0"/>
        <v>14336</v>
      </c>
    </row>
    <row r="42" spans="1:19" x14ac:dyDescent="0.25">
      <c r="A42" s="65" t="s">
        <v>151</v>
      </c>
      <c r="B42" s="66" t="s">
        <v>152</v>
      </c>
      <c r="C42" t="s">
        <v>61</v>
      </c>
      <c r="D42" s="66" t="s">
        <v>62</v>
      </c>
      <c r="E42">
        <v>10.3</v>
      </c>
      <c r="F42">
        <v>5707</v>
      </c>
      <c r="G42">
        <v>4485</v>
      </c>
      <c r="H42">
        <v>3871</v>
      </c>
      <c r="I42">
        <v>5605</v>
      </c>
      <c r="J42">
        <v>3596</v>
      </c>
      <c r="K42">
        <v>5027</v>
      </c>
      <c r="L42">
        <v>4216</v>
      </c>
      <c r="M42">
        <v>4612</v>
      </c>
      <c r="N42">
        <v>4685</v>
      </c>
      <c r="O42">
        <v>3918</v>
      </c>
      <c r="P42">
        <v>5125</v>
      </c>
      <c r="Q42">
        <v>4573</v>
      </c>
      <c r="R42">
        <v>4191</v>
      </c>
      <c r="S42">
        <f t="shared" si="0"/>
        <v>59611</v>
      </c>
    </row>
    <row r="43" spans="1:19" x14ac:dyDescent="0.25">
      <c r="A43" s="65" t="s">
        <v>153</v>
      </c>
      <c r="B43" s="66" t="s">
        <v>154</v>
      </c>
      <c r="C43" t="s">
        <v>61</v>
      </c>
      <c r="D43" s="66" t="s">
        <v>62</v>
      </c>
      <c r="E43">
        <v>10</v>
      </c>
      <c r="F43">
        <v>786</v>
      </c>
      <c r="G43">
        <v>887</v>
      </c>
      <c r="H43">
        <v>796</v>
      </c>
      <c r="I43">
        <v>1001</v>
      </c>
      <c r="J43">
        <v>1095</v>
      </c>
      <c r="K43">
        <v>1107</v>
      </c>
      <c r="L43">
        <v>1105</v>
      </c>
      <c r="M43">
        <v>898</v>
      </c>
      <c r="N43">
        <v>1007</v>
      </c>
      <c r="O43">
        <v>807</v>
      </c>
      <c r="P43">
        <v>791</v>
      </c>
      <c r="Q43">
        <v>905</v>
      </c>
      <c r="R43">
        <v>694</v>
      </c>
      <c r="S43">
        <f t="shared" si="0"/>
        <v>11879</v>
      </c>
    </row>
    <row r="44" spans="1:19" x14ac:dyDescent="0.25">
      <c r="A44" s="65" t="s">
        <v>155</v>
      </c>
      <c r="B44" s="66" t="s">
        <v>156</v>
      </c>
      <c r="C44" t="s">
        <v>61</v>
      </c>
      <c r="D44" s="66" t="s">
        <v>62</v>
      </c>
      <c r="E44">
        <v>11.5</v>
      </c>
      <c r="F44">
        <v>1254</v>
      </c>
      <c r="G44">
        <v>1516</v>
      </c>
      <c r="H44">
        <v>1040</v>
      </c>
      <c r="I44">
        <v>2648</v>
      </c>
      <c r="J44">
        <v>415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6873</v>
      </c>
    </row>
    <row r="45" spans="1:19" x14ac:dyDescent="0.25">
      <c r="A45" s="65" t="s">
        <v>157</v>
      </c>
      <c r="B45" s="66" t="s">
        <v>158</v>
      </c>
      <c r="C45" t="s">
        <v>61</v>
      </c>
      <c r="D45" s="66" t="s">
        <v>62</v>
      </c>
      <c r="E45">
        <v>10</v>
      </c>
      <c r="F45">
        <v>588</v>
      </c>
      <c r="G45">
        <v>1081</v>
      </c>
      <c r="H45">
        <v>800</v>
      </c>
      <c r="I45">
        <v>1389</v>
      </c>
      <c r="J45">
        <v>1073</v>
      </c>
      <c r="K45">
        <v>1266</v>
      </c>
      <c r="L45">
        <v>1078</v>
      </c>
      <c r="M45">
        <v>802</v>
      </c>
      <c r="N45">
        <v>898</v>
      </c>
      <c r="O45">
        <v>972</v>
      </c>
      <c r="P45">
        <v>598</v>
      </c>
      <c r="Q45">
        <v>801</v>
      </c>
      <c r="R45">
        <v>707</v>
      </c>
      <c r="S45">
        <f t="shared" si="0"/>
        <v>12053</v>
      </c>
    </row>
    <row r="46" spans="1:19" x14ac:dyDescent="0.25">
      <c r="A46" s="65" t="s">
        <v>159</v>
      </c>
      <c r="B46" s="66" t="s">
        <v>160</v>
      </c>
      <c r="C46" t="s">
        <v>61</v>
      </c>
      <c r="D46" s="66" t="s">
        <v>62</v>
      </c>
      <c r="E46">
        <v>10</v>
      </c>
      <c r="F46">
        <v>1416</v>
      </c>
      <c r="G46">
        <v>1214</v>
      </c>
      <c r="H46">
        <v>991</v>
      </c>
      <c r="I46">
        <v>1464</v>
      </c>
      <c r="J46">
        <v>1168</v>
      </c>
      <c r="K46">
        <v>1353</v>
      </c>
      <c r="L46">
        <v>1265</v>
      </c>
      <c r="M46">
        <v>1300</v>
      </c>
      <c r="N46">
        <v>1501</v>
      </c>
      <c r="O46">
        <v>1006</v>
      </c>
      <c r="P46">
        <v>984</v>
      </c>
      <c r="Q46">
        <v>1372</v>
      </c>
      <c r="R46">
        <v>997</v>
      </c>
      <c r="S46">
        <f t="shared" si="0"/>
        <v>16031</v>
      </c>
    </row>
    <row r="47" spans="1:19" x14ac:dyDescent="0.25">
      <c r="A47" s="65" t="s">
        <v>169</v>
      </c>
      <c r="B47" s="66" t="s">
        <v>170</v>
      </c>
      <c r="C47" t="s">
        <v>67</v>
      </c>
      <c r="D47" s="66" t="s">
        <v>68</v>
      </c>
      <c r="E47">
        <v>3</v>
      </c>
      <c r="F47">
        <v>1008</v>
      </c>
      <c r="G47">
        <v>495</v>
      </c>
      <c r="H47">
        <v>1019</v>
      </c>
      <c r="I47">
        <v>498</v>
      </c>
      <c r="J47">
        <v>542</v>
      </c>
      <c r="K47">
        <v>1010</v>
      </c>
      <c r="L47">
        <v>504</v>
      </c>
      <c r="M47">
        <v>504</v>
      </c>
      <c r="N47">
        <v>480</v>
      </c>
      <c r="O47">
        <v>980</v>
      </c>
      <c r="P47">
        <v>988</v>
      </c>
      <c r="Q47">
        <v>0</v>
      </c>
      <c r="R47">
        <v>1015</v>
      </c>
      <c r="S47">
        <f t="shared" si="0"/>
        <v>9043</v>
      </c>
    </row>
    <row r="48" spans="1:19" x14ac:dyDescent="0.25">
      <c r="A48" s="65" t="s">
        <v>171</v>
      </c>
      <c r="B48" s="66" t="s">
        <v>172</v>
      </c>
      <c r="C48" t="s">
        <v>173</v>
      </c>
      <c r="D48" s="66" t="s">
        <v>174</v>
      </c>
      <c r="E48">
        <v>6.5</v>
      </c>
      <c r="G48">
        <v>784</v>
      </c>
      <c r="K48">
        <v>0</v>
      </c>
      <c r="L48">
        <v>0</v>
      </c>
      <c r="M48">
        <v>0</v>
      </c>
      <c r="N48">
        <v>8439</v>
      </c>
      <c r="O48">
        <v>12679</v>
      </c>
      <c r="P48">
        <v>0</v>
      </c>
      <c r="Q48">
        <v>0</v>
      </c>
      <c r="R48">
        <v>0</v>
      </c>
      <c r="S48">
        <f t="shared" si="0"/>
        <v>21902</v>
      </c>
    </row>
    <row r="49" spans="1:19" x14ac:dyDescent="0.25">
      <c r="A49" s="65" t="s">
        <v>175</v>
      </c>
      <c r="B49" s="66" t="s">
        <v>176</v>
      </c>
      <c r="C49" t="s">
        <v>173</v>
      </c>
      <c r="D49" s="66" t="s">
        <v>174</v>
      </c>
      <c r="E49">
        <v>7.5</v>
      </c>
      <c r="F49">
        <v>7212</v>
      </c>
      <c r="G49">
        <v>2963</v>
      </c>
      <c r="H49">
        <v>1</v>
      </c>
      <c r="I49">
        <v>7564</v>
      </c>
      <c r="J49">
        <v>5148</v>
      </c>
      <c r="K49">
        <v>5962</v>
      </c>
      <c r="L49">
        <v>8835</v>
      </c>
      <c r="M49">
        <v>0</v>
      </c>
      <c r="N49">
        <v>9557</v>
      </c>
      <c r="O49">
        <v>10028</v>
      </c>
      <c r="P49">
        <v>0</v>
      </c>
      <c r="Q49">
        <v>10557</v>
      </c>
      <c r="R49">
        <v>5253</v>
      </c>
      <c r="S49">
        <f t="shared" si="0"/>
        <v>73080</v>
      </c>
    </row>
    <row r="50" spans="1:19" x14ac:dyDescent="0.25">
      <c r="A50" s="65" t="s">
        <v>177</v>
      </c>
      <c r="B50" s="66" t="s">
        <v>178</v>
      </c>
      <c r="C50" t="s">
        <v>173</v>
      </c>
      <c r="D50" s="66" t="s">
        <v>174</v>
      </c>
      <c r="E50">
        <v>12</v>
      </c>
      <c r="F50">
        <v>5619</v>
      </c>
      <c r="G50">
        <v>6113</v>
      </c>
      <c r="H50">
        <v>5132</v>
      </c>
      <c r="I50">
        <v>4681</v>
      </c>
      <c r="J50">
        <v>5097</v>
      </c>
      <c r="K50">
        <v>80</v>
      </c>
      <c r="L50">
        <v>5174</v>
      </c>
      <c r="M50">
        <v>9471</v>
      </c>
      <c r="N50">
        <v>9383</v>
      </c>
      <c r="O50">
        <v>9335</v>
      </c>
      <c r="P50">
        <v>9583</v>
      </c>
      <c r="Q50">
        <v>9253</v>
      </c>
      <c r="R50">
        <v>0</v>
      </c>
      <c r="S50">
        <f t="shared" si="0"/>
        <v>78921</v>
      </c>
    </row>
    <row r="51" spans="1:19" x14ac:dyDescent="0.25">
      <c r="A51" s="65" t="s">
        <v>181</v>
      </c>
      <c r="B51" s="66" t="s">
        <v>182</v>
      </c>
      <c r="C51" t="s">
        <v>173</v>
      </c>
      <c r="D51" s="66" t="s">
        <v>174</v>
      </c>
      <c r="E51">
        <v>7.5</v>
      </c>
      <c r="F51">
        <v>7542</v>
      </c>
      <c r="H51">
        <v>3694</v>
      </c>
      <c r="I51">
        <v>2853</v>
      </c>
      <c r="J51">
        <v>5280</v>
      </c>
      <c r="K51">
        <v>6139</v>
      </c>
      <c r="L51">
        <v>6916</v>
      </c>
      <c r="M51">
        <v>0</v>
      </c>
      <c r="N51">
        <v>10580</v>
      </c>
      <c r="O51">
        <v>10776</v>
      </c>
      <c r="P51">
        <v>1</v>
      </c>
      <c r="Q51">
        <v>9136</v>
      </c>
      <c r="R51">
        <v>5203</v>
      </c>
      <c r="S51">
        <f t="shared" si="0"/>
        <v>68120</v>
      </c>
    </row>
    <row r="52" spans="1:19" x14ac:dyDescent="0.25">
      <c r="A52" s="65" t="s">
        <v>183</v>
      </c>
      <c r="B52" s="66" t="s">
        <v>184</v>
      </c>
      <c r="C52" t="s">
        <v>173</v>
      </c>
      <c r="D52" s="66" t="s">
        <v>174</v>
      </c>
      <c r="E52">
        <v>12</v>
      </c>
      <c r="F52">
        <v>8151</v>
      </c>
      <c r="G52">
        <v>4290</v>
      </c>
      <c r="H52">
        <v>5802</v>
      </c>
      <c r="I52">
        <v>3977</v>
      </c>
      <c r="J52">
        <v>4756</v>
      </c>
      <c r="K52">
        <v>5794</v>
      </c>
      <c r="L52">
        <v>9631</v>
      </c>
      <c r="M52">
        <v>-4</v>
      </c>
      <c r="N52">
        <v>9601</v>
      </c>
      <c r="O52">
        <v>10621</v>
      </c>
      <c r="P52">
        <v>10440</v>
      </c>
      <c r="Q52">
        <v>9557</v>
      </c>
      <c r="R52">
        <v>4818</v>
      </c>
      <c r="S52">
        <f t="shared" si="0"/>
        <v>87434</v>
      </c>
    </row>
    <row r="53" spans="1:19" x14ac:dyDescent="0.25">
      <c r="A53" s="65" t="s">
        <v>185</v>
      </c>
      <c r="B53" s="66" t="s">
        <v>186</v>
      </c>
      <c r="C53" t="s">
        <v>173</v>
      </c>
      <c r="D53" s="66" t="s">
        <v>174</v>
      </c>
      <c r="E53">
        <v>7.5</v>
      </c>
      <c r="F53">
        <v>81</v>
      </c>
      <c r="H53">
        <v>3093</v>
      </c>
      <c r="I53">
        <v>3005</v>
      </c>
      <c r="J53">
        <v>12576</v>
      </c>
      <c r="K53">
        <v>0</v>
      </c>
      <c r="L53">
        <v>6890</v>
      </c>
      <c r="M53">
        <v>0</v>
      </c>
      <c r="N53">
        <v>0</v>
      </c>
      <c r="O53">
        <v>10416</v>
      </c>
      <c r="P53">
        <v>9023</v>
      </c>
      <c r="Q53">
        <v>0</v>
      </c>
      <c r="R53">
        <v>15317</v>
      </c>
      <c r="S53">
        <f t="shared" si="0"/>
        <v>60401</v>
      </c>
    </row>
    <row r="54" spans="1:19" x14ac:dyDescent="0.25">
      <c r="A54" s="65" t="s">
        <v>187</v>
      </c>
      <c r="B54" s="66" t="s">
        <v>188</v>
      </c>
      <c r="C54" t="s">
        <v>173</v>
      </c>
      <c r="D54" s="66" t="s">
        <v>174</v>
      </c>
      <c r="E54">
        <v>12</v>
      </c>
      <c r="F54">
        <v>6265</v>
      </c>
      <c r="G54">
        <v>7716</v>
      </c>
      <c r="H54">
        <v>10380</v>
      </c>
      <c r="J54">
        <v>3672</v>
      </c>
      <c r="K54">
        <v>4949</v>
      </c>
      <c r="L54">
        <v>4865</v>
      </c>
      <c r="M54">
        <v>9798</v>
      </c>
      <c r="N54">
        <v>9201</v>
      </c>
      <c r="O54">
        <v>10570</v>
      </c>
      <c r="P54">
        <v>10584</v>
      </c>
      <c r="Q54">
        <v>10512</v>
      </c>
      <c r="R54">
        <v>4796</v>
      </c>
      <c r="S54">
        <f t="shared" si="0"/>
        <v>93308</v>
      </c>
    </row>
    <row r="55" spans="1:19" x14ac:dyDescent="0.25">
      <c r="A55" s="65" t="s">
        <v>189</v>
      </c>
      <c r="B55" s="66" t="s">
        <v>190</v>
      </c>
      <c r="C55" t="s">
        <v>173</v>
      </c>
      <c r="D55" s="66" t="s">
        <v>174</v>
      </c>
      <c r="E55">
        <v>7.5</v>
      </c>
      <c r="F55">
        <v>5489</v>
      </c>
      <c r="I55">
        <v>3762</v>
      </c>
      <c r="J55">
        <v>4425</v>
      </c>
      <c r="K55">
        <v>4497</v>
      </c>
      <c r="L55">
        <v>9071</v>
      </c>
      <c r="M55">
        <v>0</v>
      </c>
      <c r="N55">
        <v>0</v>
      </c>
      <c r="O55">
        <v>10542</v>
      </c>
      <c r="P55">
        <v>0</v>
      </c>
      <c r="Q55">
        <v>6127</v>
      </c>
      <c r="R55">
        <v>5281</v>
      </c>
      <c r="S55">
        <f t="shared" si="0"/>
        <v>49194</v>
      </c>
    </row>
    <row r="56" spans="1:19" x14ac:dyDescent="0.25">
      <c r="A56" s="65" t="s">
        <v>191</v>
      </c>
      <c r="B56" s="66" t="s">
        <v>192</v>
      </c>
      <c r="C56" t="s">
        <v>173</v>
      </c>
      <c r="D56" s="66" t="s">
        <v>174</v>
      </c>
      <c r="E56">
        <v>12</v>
      </c>
      <c r="F56">
        <v>8632</v>
      </c>
      <c r="G56">
        <v>3316</v>
      </c>
      <c r="H56">
        <v>4253</v>
      </c>
      <c r="I56">
        <v>4247</v>
      </c>
      <c r="J56">
        <v>4277</v>
      </c>
      <c r="K56">
        <v>0</v>
      </c>
      <c r="L56">
        <v>4275</v>
      </c>
      <c r="M56">
        <v>6684</v>
      </c>
      <c r="N56">
        <v>4748</v>
      </c>
      <c r="O56">
        <v>9023</v>
      </c>
      <c r="P56">
        <v>9604</v>
      </c>
      <c r="Q56">
        <v>0</v>
      </c>
      <c r="R56">
        <v>7775</v>
      </c>
      <c r="S56">
        <f t="shared" si="0"/>
        <v>66834</v>
      </c>
    </row>
    <row r="57" spans="1:19" x14ac:dyDescent="0.25">
      <c r="A57" s="65" t="s">
        <v>199</v>
      </c>
      <c r="B57" s="66" t="s">
        <v>200</v>
      </c>
      <c r="C57" t="s">
        <v>173</v>
      </c>
      <c r="D57" s="66" t="s">
        <v>174</v>
      </c>
      <c r="E57">
        <v>12</v>
      </c>
      <c r="F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1</v>
      </c>
    </row>
    <row r="58" spans="1:19" x14ac:dyDescent="0.25">
      <c r="A58" s="65" t="s">
        <v>203</v>
      </c>
      <c r="B58" s="66" t="s">
        <v>204</v>
      </c>
      <c r="C58" t="s">
        <v>173</v>
      </c>
      <c r="D58" s="66" t="s">
        <v>174</v>
      </c>
      <c r="E58">
        <v>30</v>
      </c>
      <c r="F58">
        <v>3229</v>
      </c>
      <c r="G58">
        <v>160</v>
      </c>
      <c r="K58">
        <v>0</v>
      </c>
      <c r="L58">
        <v>0</v>
      </c>
      <c r="M58">
        <v>5440</v>
      </c>
      <c r="N58">
        <v>3622</v>
      </c>
      <c r="O58">
        <v>5390</v>
      </c>
      <c r="P58">
        <v>7840</v>
      </c>
      <c r="Q58">
        <v>4520</v>
      </c>
      <c r="R58">
        <v>6960</v>
      </c>
      <c r="S58">
        <f t="shared" si="0"/>
        <v>37161</v>
      </c>
    </row>
    <row r="59" spans="1:19" x14ac:dyDescent="0.25">
      <c r="A59" s="65" t="s">
        <v>207</v>
      </c>
      <c r="B59" s="66" t="s">
        <v>208</v>
      </c>
      <c r="C59" t="s">
        <v>173</v>
      </c>
      <c r="D59" s="66" t="s">
        <v>174</v>
      </c>
      <c r="E59">
        <v>30</v>
      </c>
      <c r="F59">
        <v>3008</v>
      </c>
      <c r="G59">
        <v>4581</v>
      </c>
      <c r="H59">
        <v>1920</v>
      </c>
      <c r="K59">
        <v>0</v>
      </c>
      <c r="L59">
        <v>0</v>
      </c>
      <c r="M59">
        <v>5098</v>
      </c>
      <c r="N59">
        <v>-1</v>
      </c>
      <c r="O59">
        <v>0</v>
      </c>
      <c r="P59">
        <v>0</v>
      </c>
      <c r="Q59">
        <v>0</v>
      </c>
      <c r="R59">
        <v>0</v>
      </c>
      <c r="S59">
        <f t="shared" si="0"/>
        <v>14606</v>
      </c>
    </row>
    <row r="60" spans="1:19" x14ac:dyDescent="0.25">
      <c r="A60" s="65" t="s">
        <v>209</v>
      </c>
      <c r="B60" s="66" t="s">
        <v>210</v>
      </c>
      <c r="C60" t="s">
        <v>173</v>
      </c>
      <c r="D60" s="66" t="s">
        <v>174</v>
      </c>
      <c r="E60">
        <v>12</v>
      </c>
      <c r="F60">
        <v>2886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2886</v>
      </c>
    </row>
    <row r="61" spans="1:19" x14ac:dyDescent="0.25">
      <c r="A61" s="65" t="s">
        <v>211</v>
      </c>
      <c r="B61" s="66" t="s">
        <v>212</v>
      </c>
      <c r="C61" t="s">
        <v>173</v>
      </c>
      <c r="D61" s="66" t="s">
        <v>174</v>
      </c>
      <c r="E61">
        <v>12</v>
      </c>
      <c r="F61">
        <v>7643</v>
      </c>
      <c r="H61">
        <v>3792</v>
      </c>
      <c r="I61">
        <v>3809</v>
      </c>
      <c r="J61">
        <v>2852</v>
      </c>
      <c r="K61">
        <v>0</v>
      </c>
      <c r="L61">
        <v>0</v>
      </c>
      <c r="M61">
        <v>8561</v>
      </c>
      <c r="N61">
        <v>9277</v>
      </c>
      <c r="O61">
        <v>10278</v>
      </c>
      <c r="P61">
        <v>0</v>
      </c>
      <c r="Q61">
        <v>0</v>
      </c>
      <c r="R61">
        <v>4698</v>
      </c>
      <c r="S61">
        <f t="shared" si="0"/>
        <v>50910</v>
      </c>
    </row>
    <row r="62" spans="1:19" x14ac:dyDescent="0.25">
      <c r="A62" s="65" t="s">
        <v>213</v>
      </c>
      <c r="B62" s="66" t="s">
        <v>214</v>
      </c>
      <c r="C62" t="s">
        <v>173</v>
      </c>
      <c r="D62" s="66" t="s">
        <v>174</v>
      </c>
      <c r="E62">
        <v>12</v>
      </c>
      <c r="F62">
        <v>1899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1899</v>
      </c>
    </row>
    <row r="63" spans="1:19" x14ac:dyDescent="0.25">
      <c r="A63" s="65" t="s">
        <v>215</v>
      </c>
      <c r="B63" s="66" t="s">
        <v>216</v>
      </c>
      <c r="C63" t="s">
        <v>173</v>
      </c>
      <c r="D63" s="66" t="s">
        <v>174</v>
      </c>
      <c r="E63">
        <v>12</v>
      </c>
      <c r="F63">
        <v>7731</v>
      </c>
      <c r="G63">
        <v>6148</v>
      </c>
      <c r="H63">
        <v>14106</v>
      </c>
      <c r="I63">
        <v>-2</v>
      </c>
      <c r="K63">
        <v>8269</v>
      </c>
      <c r="L63">
        <v>0</v>
      </c>
      <c r="M63">
        <v>8788</v>
      </c>
      <c r="N63">
        <v>8782</v>
      </c>
      <c r="O63">
        <v>10662</v>
      </c>
      <c r="P63">
        <v>2376</v>
      </c>
      <c r="Q63">
        <v>6783</v>
      </c>
      <c r="R63">
        <v>0</v>
      </c>
      <c r="S63">
        <f t="shared" si="0"/>
        <v>73643</v>
      </c>
    </row>
    <row r="64" spans="1:19" x14ac:dyDescent="0.25">
      <c r="A64" s="65" t="s">
        <v>217</v>
      </c>
      <c r="B64" s="66" t="s">
        <v>218</v>
      </c>
      <c r="C64" t="s">
        <v>173</v>
      </c>
      <c r="D64" s="66" t="s">
        <v>174</v>
      </c>
      <c r="E64">
        <v>12</v>
      </c>
      <c r="F64">
        <v>2617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2617</v>
      </c>
    </row>
    <row r="65" spans="1:19" x14ac:dyDescent="0.25">
      <c r="A65" s="65" t="s">
        <v>221</v>
      </c>
      <c r="B65" s="66" t="s">
        <v>222</v>
      </c>
      <c r="C65" t="s">
        <v>173</v>
      </c>
      <c r="D65" s="66" t="s">
        <v>174</v>
      </c>
      <c r="E65">
        <v>16</v>
      </c>
      <c r="H65">
        <v>1341</v>
      </c>
      <c r="I65">
        <v>1443</v>
      </c>
      <c r="J65">
        <v>1440</v>
      </c>
      <c r="K65">
        <v>3315</v>
      </c>
      <c r="L65">
        <v>0</v>
      </c>
      <c r="M65">
        <v>2263</v>
      </c>
      <c r="N65">
        <v>0</v>
      </c>
      <c r="O65">
        <v>2249</v>
      </c>
      <c r="P65">
        <v>3645</v>
      </c>
      <c r="Q65">
        <v>0</v>
      </c>
      <c r="R65">
        <v>3712</v>
      </c>
      <c r="S65">
        <f t="shared" si="0"/>
        <v>19408</v>
      </c>
    </row>
    <row r="66" spans="1:19" x14ac:dyDescent="0.25">
      <c r="A66" s="65" t="s">
        <v>223</v>
      </c>
      <c r="B66" s="66" t="s">
        <v>224</v>
      </c>
      <c r="C66" t="s">
        <v>173</v>
      </c>
      <c r="D66" s="66" t="s">
        <v>174</v>
      </c>
      <c r="E66">
        <v>16</v>
      </c>
      <c r="H66">
        <v>60</v>
      </c>
      <c r="I66">
        <v>983</v>
      </c>
      <c r="J66">
        <v>1386</v>
      </c>
      <c r="K66">
        <v>2093</v>
      </c>
      <c r="L66">
        <v>0</v>
      </c>
      <c r="M66">
        <v>2506</v>
      </c>
      <c r="N66">
        <v>0</v>
      </c>
      <c r="O66">
        <v>0</v>
      </c>
      <c r="P66">
        <v>2478</v>
      </c>
      <c r="Q66">
        <v>4322</v>
      </c>
      <c r="R66">
        <v>0</v>
      </c>
      <c r="S66">
        <f t="shared" si="0"/>
        <v>13828</v>
      </c>
    </row>
    <row r="67" spans="1:19" x14ac:dyDescent="0.25">
      <c r="A67" s="65" t="s">
        <v>225</v>
      </c>
      <c r="B67" s="66" t="s">
        <v>226</v>
      </c>
      <c r="C67" t="s">
        <v>173</v>
      </c>
      <c r="D67" s="66" t="s">
        <v>174</v>
      </c>
      <c r="E67">
        <v>16</v>
      </c>
      <c r="H67">
        <v>2492</v>
      </c>
      <c r="J67">
        <v>2565</v>
      </c>
      <c r="K67">
        <v>2150</v>
      </c>
      <c r="L67">
        <v>3639</v>
      </c>
      <c r="M67">
        <v>4073</v>
      </c>
      <c r="N67">
        <v>0</v>
      </c>
      <c r="O67">
        <v>3943</v>
      </c>
      <c r="P67">
        <v>4754</v>
      </c>
      <c r="Q67">
        <v>0</v>
      </c>
      <c r="R67">
        <v>3661</v>
      </c>
      <c r="S67">
        <f t="shared" ref="S67:S100" si="1">SUM(F67:R67)</f>
        <v>27277</v>
      </c>
    </row>
    <row r="68" spans="1:19" x14ac:dyDescent="0.25">
      <c r="A68" s="65" t="s">
        <v>229</v>
      </c>
      <c r="B68" s="66" t="s">
        <v>230</v>
      </c>
      <c r="C68" t="s">
        <v>173</v>
      </c>
      <c r="D68" s="66" t="s">
        <v>174</v>
      </c>
      <c r="E68">
        <v>16</v>
      </c>
      <c r="F68">
        <v>1062</v>
      </c>
      <c r="I68">
        <v>1049</v>
      </c>
      <c r="K68">
        <v>1062</v>
      </c>
      <c r="L68">
        <v>1788</v>
      </c>
      <c r="M68">
        <v>0</v>
      </c>
      <c r="N68">
        <v>1821</v>
      </c>
      <c r="O68">
        <v>0</v>
      </c>
      <c r="P68">
        <v>0</v>
      </c>
      <c r="Q68">
        <v>0</v>
      </c>
      <c r="R68">
        <v>0</v>
      </c>
      <c r="S68">
        <f t="shared" si="1"/>
        <v>6782</v>
      </c>
    </row>
    <row r="69" spans="1:19" x14ac:dyDescent="0.25">
      <c r="A69" s="65" t="s">
        <v>231</v>
      </c>
      <c r="B69" s="66" t="s">
        <v>232</v>
      </c>
      <c r="C69" t="s">
        <v>61</v>
      </c>
      <c r="D69" s="66" t="s">
        <v>62</v>
      </c>
      <c r="E69">
        <v>7.5</v>
      </c>
      <c r="F69">
        <v>2956</v>
      </c>
      <c r="G69">
        <v>2640</v>
      </c>
      <c r="H69">
        <v>2224</v>
      </c>
      <c r="I69">
        <v>3094</v>
      </c>
      <c r="J69">
        <v>2894</v>
      </c>
      <c r="K69">
        <v>2943</v>
      </c>
      <c r="L69">
        <v>2274</v>
      </c>
      <c r="M69">
        <v>2797</v>
      </c>
      <c r="N69">
        <v>2793</v>
      </c>
      <c r="O69">
        <v>3079</v>
      </c>
      <c r="P69">
        <v>2799</v>
      </c>
      <c r="Q69">
        <v>2716</v>
      </c>
      <c r="R69">
        <v>4998</v>
      </c>
      <c r="S69">
        <f t="shared" si="1"/>
        <v>38207</v>
      </c>
    </row>
    <row r="70" spans="1:19" x14ac:dyDescent="0.25">
      <c r="A70" s="65" t="s">
        <v>233</v>
      </c>
      <c r="B70" s="66" t="s">
        <v>234</v>
      </c>
      <c r="C70" t="s">
        <v>61</v>
      </c>
      <c r="D70" s="66" t="s">
        <v>62</v>
      </c>
      <c r="E70">
        <v>9</v>
      </c>
      <c r="F70">
        <v>2778</v>
      </c>
      <c r="G70">
        <v>1396</v>
      </c>
      <c r="H70">
        <v>2223</v>
      </c>
      <c r="I70">
        <v>2522</v>
      </c>
      <c r="J70">
        <v>2017</v>
      </c>
      <c r="K70">
        <v>2744</v>
      </c>
      <c r="L70">
        <v>1605</v>
      </c>
      <c r="M70">
        <v>2450</v>
      </c>
      <c r="N70">
        <v>1621</v>
      </c>
      <c r="O70">
        <v>3191</v>
      </c>
      <c r="P70">
        <v>1819</v>
      </c>
      <c r="Q70">
        <v>2826</v>
      </c>
      <c r="R70">
        <v>2810</v>
      </c>
      <c r="S70">
        <f t="shared" si="1"/>
        <v>30002</v>
      </c>
    </row>
    <row r="71" spans="1:19" x14ac:dyDescent="0.25">
      <c r="A71" s="65" t="s">
        <v>235</v>
      </c>
      <c r="B71" s="66" t="s">
        <v>236</v>
      </c>
      <c r="C71" t="s">
        <v>61</v>
      </c>
      <c r="D71" s="66" t="s">
        <v>62</v>
      </c>
      <c r="E71">
        <v>9</v>
      </c>
      <c r="F71">
        <v>1872</v>
      </c>
      <c r="G71">
        <v>2281</v>
      </c>
      <c r="H71">
        <v>567</v>
      </c>
      <c r="I71">
        <v>1662</v>
      </c>
      <c r="J71">
        <v>1566</v>
      </c>
      <c r="K71">
        <v>501</v>
      </c>
      <c r="L71">
        <v>1502</v>
      </c>
      <c r="M71">
        <v>1000</v>
      </c>
      <c r="N71">
        <v>1524</v>
      </c>
      <c r="O71">
        <v>1511</v>
      </c>
      <c r="P71">
        <v>593</v>
      </c>
      <c r="Q71">
        <v>1818</v>
      </c>
      <c r="R71">
        <v>885</v>
      </c>
      <c r="S71">
        <f t="shared" si="1"/>
        <v>17282</v>
      </c>
    </row>
    <row r="72" spans="1:19" x14ac:dyDescent="0.25">
      <c r="A72" s="65" t="s">
        <v>286</v>
      </c>
      <c r="B72" s="66" t="s">
        <v>287</v>
      </c>
      <c r="C72" t="s">
        <v>61</v>
      </c>
      <c r="D72" s="66" t="s">
        <v>62</v>
      </c>
      <c r="E72">
        <v>9</v>
      </c>
      <c r="G72">
        <v>4451</v>
      </c>
      <c r="H72">
        <v>1219</v>
      </c>
      <c r="I72">
        <v>1018</v>
      </c>
      <c r="J72">
        <v>2278</v>
      </c>
      <c r="K72">
        <v>2159</v>
      </c>
      <c r="L72">
        <v>829</v>
      </c>
      <c r="M72">
        <v>2675</v>
      </c>
      <c r="N72">
        <v>827</v>
      </c>
      <c r="O72">
        <v>2481</v>
      </c>
      <c r="P72">
        <v>2282</v>
      </c>
      <c r="Q72">
        <v>1029</v>
      </c>
      <c r="R72">
        <v>3951</v>
      </c>
      <c r="S72">
        <f t="shared" si="1"/>
        <v>25199</v>
      </c>
    </row>
    <row r="73" spans="1:19" x14ac:dyDescent="0.25">
      <c r="A73" s="65" t="s">
        <v>237</v>
      </c>
      <c r="B73" s="66" t="s">
        <v>238</v>
      </c>
      <c r="C73" t="s">
        <v>173</v>
      </c>
      <c r="D73" s="66" t="s">
        <v>174</v>
      </c>
      <c r="E73">
        <v>16</v>
      </c>
      <c r="G73">
        <v>1121</v>
      </c>
      <c r="I73">
        <v>1093</v>
      </c>
      <c r="J73">
        <v>2318</v>
      </c>
      <c r="K73">
        <v>0</v>
      </c>
      <c r="L73">
        <v>2530</v>
      </c>
      <c r="M73">
        <v>0</v>
      </c>
      <c r="N73">
        <v>2134</v>
      </c>
      <c r="O73">
        <v>0</v>
      </c>
      <c r="P73">
        <v>0</v>
      </c>
      <c r="Q73">
        <v>2166</v>
      </c>
      <c r="R73">
        <v>3608</v>
      </c>
      <c r="S73">
        <f t="shared" si="1"/>
        <v>14970</v>
      </c>
    </row>
    <row r="74" spans="1:19" x14ac:dyDescent="0.25">
      <c r="A74" s="65" t="s">
        <v>239</v>
      </c>
      <c r="B74" s="66" t="s">
        <v>240</v>
      </c>
      <c r="C74" t="s">
        <v>61</v>
      </c>
      <c r="D74" s="66" t="s">
        <v>62</v>
      </c>
      <c r="E74">
        <v>9</v>
      </c>
      <c r="F74">
        <v>2784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2784</v>
      </c>
    </row>
    <row r="75" spans="1:19" x14ac:dyDescent="0.25">
      <c r="A75" s="65" t="s">
        <v>243</v>
      </c>
      <c r="B75" s="66" t="s">
        <v>244</v>
      </c>
      <c r="C75" t="s">
        <v>61</v>
      </c>
      <c r="D75" s="66" t="s">
        <v>62</v>
      </c>
      <c r="E75">
        <v>9</v>
      </c>
      <c r="F75">
        <v>3966</v>
      </c>
      <c r="G75">
        <v>4754</v>
      </c>
      <c r="H75">
        <v>4132</v>
      </c>
      <c r="I75">
        <v>1785</v>
      </c>
      <c r="J75">
        <v>4316</v>
      </c>
      <c r="K75">
        <v>4645</v>
      </c>
      <c r="L75">
        <v>5833</v>
      </c>
      <c r="M75">
        <v>5097</v>
      </c>
      <c r="N75">
        <v>3030</v>
      </c>
      <c r="O75">
        <v>4476</v>
      </c>
      <c r="P75">
        <v>4931</v>
      </c>
      <c r="Q75">
        <v>2044</v>
      </c>
      <c r="R75">
        <v>4703</v>
      </c>
      <c r="S75">
        <f t="shared" si="1"/>
        <v>53712</v>
      </c>
    </row>
    <row r="76" spans="1:19" x14ac:dyDescent="0.25">
      <c r="A76" s="65" t="s">
        <v>247</v>
      </c>
      <c r="B76" s="66" t="s">
        <v>248</v>
      </c>
      <c r="C76" t="s">
        <v>61</v>
      </c>
      <c r="D76" s="66" t="s">
        <v>62</v>
      </c>
      <c r="E76">
        <v>10</v>
      </c>
      <c r="F76">
        <v>1336</v>
      </c>
      <c r="G76">
        <v>2783</v>
      </c>
      <c r="H76">
        <v>1138</v>
      </c>
      <c r="I76">
        <v>1538</v>
      </c>
      <c r="J76">
        <v>2012</v>
      </c>
      <c r="K76">
        <v>2052</v>
      </c>
      <c r="L76">
        <v>1637</v>
      </c>
      <c r="M76">
        <v>1891</v>
      </c>
      <c r="N76">
        <v>1641</v>
      </c>
      <c r="O76">
        <v>1843</v>
      </c>
      <c r="P76">
        <v>2281</v>
      </c>
      <c r="Q76">
        <v>830</v>
      </c>
      <c r="R76">
        <v>2755</v>
      </c>
      <c r="S76">
        <f t="shared" si="1"/>
        <v>23737</v>
      </c>
    </row>
    <row r="77" spans="1:19" x14ac:dyDescent="0.25">
      <c r="A77" s="65" t="s">
        <v>249</v>
      </c>
      <c r="B77" s="66" t="s">
        <v>250</v>
      </c>
      <c r="C77" t="s">
        <v>61</v>
      </c>
      <c r="D77" s="66" t="s">
        <v>62</v>
      </c>
      <c r="E77">
        <v>10</v>
      </c>
      <c r="F77">
        <v>2165</v>
      </c>
      <c r="G77">
        <v>3405</v>
      </c>
      <c r="H77">
        <v>1725</v>
      </c>
      <c r="I77">
        <v>2266</v>
      </c>
      <c r="J77">
        <v>2645</v>
      </c>
      <c r="K77">
        <v>2873</v>
      </c>
      <c r="L77">
        <v>2691</v>
      </c>
      <c r="M77">
        <v>3049</v>
      </c>
      <c r="N77">
        <v>2054</v>
      </c>
      <c r="O77">
        <v>2476</v>
      </c>
      <c r="P77">
        <v>2662</v>
      </c>
      <c r="Q77">
        <v>1234</v>
      </c>
      <c r="R77">
        <v>2906</v>
      </c>
      <c r="S77">
        <f t="shared" si="1"/>
        <v>32151</v>
      </c>
    </row>
    <row r="78" spans="1:19" x14ac:dyDescent="0.25">
      <c r="A78" s="65" t="s">
        <v>251</v>
      </c>
      <c r="B78" s="66" t="s">
        <v>252</v>
      </c>
      <c r="C78" t="s">
        <v>61</v>
      </c>
      <c r="D78" s="66" t="s">
        <v>62</v>
      </c>
      <c r="E78">
        <v>9</v>
      </c>
      <c r="F78">
        <v>5300</v>
      </c>
      <c r="G78">
        <v>5987</v>
      </c>
      <c r="H78">
        <v>5652</v>
      </c>
      <c r="I78">
        <v>3495</v>
      </c>
      <c r="J78">
        <v>5445</v>
      </c>
      <c r="K78">
        <v>5949</v>
      </c>
      <c r="L78">
        <v>6555</v>
      </c>
      <c r="M78">
        <v>5678</v>
      </c>
      <c r="N78">
        <v>3901</v>
      </c>
      <c r="O78">
        <v>4696</v>
      </c>
      <c r="P78">
        <v>5539</v>
      </c>
      <c r="Q78">
        <v>4165</v>
      </c>
      <c r="R78">
        <v>5588</v>
      </c>
      <c r="S78">
        <f t="shared" si="1"/>
        <v>67950</v>
      </c>
    </row>
    <row r="79" spans="1:19" x14ac:dyDescent="0.25">
      <c r="A79" s="65" t="s">
        <v>253</v>
      </c>
      <c r="B79" s="66" t="s">
        <v>254</v>
      </c>
      <c r="C79" t="s">
        <v>61</v>
      </c>
      <c r="D79" s="66" t="s">
        <v>62</v>
      </c>
      <c r="E79">
        <v>9</v>
      </c>
      <c r="F79">
        <v>4302</v>
      </c>
      <c r="G79">
        <v>5271</v>
      </c>
      <c r="H79">
        <v>4932</v>
      </c>
      <c r="I79">
        <v>1223</v>
      </c>
      <c r="J79">
        <v>4305</v>
      </c>
      <c r="K79">
        <v>4878</v>
      </c>
      <c r="L79">
        <v>4271</v>
      </c>
      <c r="M79">
        <v>4711</v>
      </c>
      <c r="N79">
        <v>3096</v>
      </c>
      <c r="O79">
        <v>4127</v>
      </c>
      <c r="P79">
        <v>3880</v>
      </c>
      <c r="Q79">
        <v>2888</v>
      </c>
      <c r="R79">
        <v>4115</v>
      </c>
      <c r="S79">
        <f t="shared" si="1"/>
        <v>51999</v>
      </c>
    </row>
    <row r="80" spans="1:19" x14ac:dyDescent="0.25">
      <c r="A80" s="65" t="s">
        <v>473</v>
      </c>
      <c r="B80" s="66" t="s">
        <v>474</v>
      </c>
      <c r="C80" t="s">
        <v>61</v>
      </c>
      <c r="D80" s="66" t="s">
        <v>62</v>
      </c>
      <c r="E80">
        <v>10</v>
      </c>
      <c r="N80">
        <v>309</v>
      </c>
      <c r="O80">
        <v>735</v>
      </c>
      <c r="P80">
        <v>626</v>
      </c>
      <c r="Q80">
        <v>513</v>
      </c>
      <c r="R80">
        <v>416</v>
      </c>
      <c r="S80">
        <f t="shared" si="1"/>
        <v>2599</v>
      </c>
    </row>
    <row r="81" spans="1:19" x14ac:dyDescent="0.25">
      <c r="A81" s="65" t="s">
        <v>475</v>
      </c>
      <c r="B81" s="66" t="s">
        <v>476</v>
      </c>
      <c r="C81" t="s">
        <v>61</v>
      </c>
      <c r="D81" s="66" t="s">
        <v>62</v>
      </c>
      <c r="E81">
        <v>10</v>
      </c>
      <c r="N81">
        <v>585</v>
      </c>
      <c r="O81">
        <v>994</v>
      </c>
      <c r="P81">
        <v>1010</v>
      </c>
      <c r="Q81">
        <v>598</v>
      </c>
      <c r="R81">
        <v>393</v>
      </c>
      <c r="S81">
        <f t="shared" si="1"/>
        <v>3580</v>
      </c>
    </row>
    <row r="82" spans="1:19" x14ac:dyDescent="0.25">
      <c r="A82" s="65" t="s">
        <v>477</v>
      </c>
      <c r="B82" s="66" t="s">
        <v>478</v>
      </c>
      <c r="C82" t="s">
        <v>61</v>
      </c>
      <c r="D82" s="66" t="s">
        <v>62</v>
      </c>
      <c r="E82">
        <v>10</v>
      </c>
      <c r="N82">
        <v>300</v>
      </c>
      <c r="O82">
        <v>504</v>
      </c>
      <c r="P82">
        <v>511</v>
      </c>
      <c r="Q82">
        <v>408</v>
      </c>
      <c r="R82">
        <v>408</v>
      </c>
      <c r="S82">
        <f t="shared" si="1"/>
        <v>2131</v>
      </c>
    </row>
    <row r="83" spans="1:19" x14ac:dyDescent="0.25">
      <c r="A83" s="65" t="s">
        <v>479</v>
      </c>
      <c r="B83" s="66" t="s">
        <v>480</v>
      </c>
      <c r="C83" t="s">
        <v>61</v>
      </c>
      <c r="D83" s="66" t="s">
        <v>62</v>
      </c>
      <c r="E83">
        <v>10</v>
      </c>
      <c r="N83">
        <v>303</v>
      </c>
      <c r="O83">
        <v>411</v>
      </c>
      <c r="P83">
        <v>460</v>
      </c>
      <c r="Q83">
        <v>416</v>
      </c>
      <c r="R83">
        <v>411</v>
      </c>
      <c r="S83">
        <f t="shared" si="1"/>
        <v>2001</v>
      </c>
    </row>
    <row r="84" spans="1:19" x14ac:dyDescent="0.25">
      <c r="A84" s="65" t="s">
        <v>481</v>
      </c>
      <c r="B84" s="66" t="s">
        <v>482</v>
      </c>
      <c r="C84" t="s">
        <v>61</v>
      </c>
      <c r="D84" s="66" t="s">
        <v>62</v>
      </c>
      <c r="E84">
        <v>10</v>
      </c>
      <c r="N84">
        <v>290</v>
      </c>
      <c r="O84">
        <v>892</v>
      </c>
      <c r="P84">
        <v>746</v>
      </c>
      <c r="Q84">
        <v>384</v>
      </c>
      <c r="R84">
        <v>539</v>
      </c>
      <c r="S84">
        <f t="shared" si="1"/>
        <v>2851</v>
      </c>
    </row>
    <row r="85" spans="1:19" x14ac:dyDescent="0.25">
      <c r="A85" s="75" t="s">
        <v>469</v>
      </c>
      <c r="B85" s="76" t="s">
        <v>470</v>
      </c>
      <c r="C85" t="s">
        <v>173</v>
      </c>
      <c r="D85" s="66" t="s">
        <v>174</v>
      </c>
      <c r="E85">
        <v>16</v>
      </c>
      <c r="M85">
        <v>5507</v>
      </c>
      <c r="N85">
        <v>3186</v>
      </c>
      <c r="O85">
        <v>0</v>
      </c>
      <c r="P85">
        <v>0</v>
      </c>
      <c r="Q85">
        <v>0</v>
      </c>
      <c r="R85">
        <v>0</v>
      </c>
      <c r="S85">
        <f t="shared" si="1"/>
        <v>8693</v>
      </c>
    </row>
    <row r="86" spans="1:19" x14ac:dyDescent="0.25">
      <c r="A86" s="75" t="s">
        <v>471</v>
      </c>
      <c r="B86" s="76" t="s">
        <v>472</v>
      </c>
      <c r="C86" t="s">
        <v>173</v>
      </c>
      <c r="D86" s="66" t="s">
        <v>174</v>
      </c>
      <c r="E86">
        <v>24</v>
      </c>
      <c r="M86">
        <v>4963</v>
      </c>
      <c r="N86">
        <v>2079</v>
      </c>
      <c r="O86">
        <v>264</v>
      </c>
      <c r="P86">
        <v>0</v>
      </c>
      <c r="Q86">
        <v>0</v>
      </c>
      <c r="R86">
        <v>0</v>
      </c>
      <c r="S86">
        <f t="shared" si="1"/>
        <v>7306</v>
      </c>
    </row>
    <row r="87" spans="1:19" x14ac:dyDescent="0.25">
      <c r="A87" s="75" t="s">
        <v>459</v>
      </c>
      <c r="B87" s="76" t="s">
        <v>460</v>
      </c>
      <c r="C87" t="s">
        <v>173</v>
      </c>
      <c r="D87" s="66" t="s">
        <v>174</v>
      </c>
      <c r="E87">
        <v>7.5</v>
      </c>
      <c r="M87">
        <v>4674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ref="S87:S92" si="2">SUM(F87:R87)</f>
        <v>4674</v>
      </c>
    </row>
    <row r="88" spans="1:19" x14ac:dyDescent="0.25">
      <c r="A88" s="75" t="s">
        <v>461</v>
      </c>
      <c r="B88" s="76" t="s">
        <v>462</v>
      </c>
      <c r="C88" t="s">
        <v>173</v>
      </c>
      <c r="D88" s="76" t="s">
        <v>174</v>
      </c>
      <c r="E88">
        <v>7.5</v>
      </c>
      <c r="M88">
        <v>1982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2"/>
        <v>1982</v>
      </c>
    </row>
    <row r="89" spans="1:19" x14ac:dyDescent="0.25">
      <c r="A89" s="75" t="s">
        <v>463</v>
      </c>
      <c r="B89" s="76" t="s">
        <v>464</v>
      </c>
      <c r="C89" t="s">
        <v>173</v>
      </c>
      <c r="D89" s="76" t="s">
        <v>174</v>
      </c>
      <c r="E89">
        <v>12</v>
      </c>
      <c r="M89">
        <v>7719</v>
      </c>
      <c r="N89">
        <v>0</v>
      </c>
      <c r="O89">
        <v>8980</v>
      </c>
      <c r="P89">
        <v>0</v>
      </c>
      <c r="Q89">
        <v>0</v>
      </c>
      <c r="R89">
        <v>7215</v>
      </c>
      <c r="S89">
        <f t="shared" si="2"/>
        <v>23914</v>
      </c>
    </row>
    <row r="90" spans="1:19" x14ac:dyDescent="0.25">
      <c r="A90" s="75" t="s">
        <v>465</v>
      </c>
      <c r="B90" s="76" t="s">
        <v>466</v>
      </c>
      <c r="C90" t="s">
        <v>61</v>
      </c>
      <c r="D90" s="76" t="s">
        <v>62</v>
      </c>
      <c r="E90">
        <v>12</v>
      </c>
      <c r="M90">
        <v>2836</v>
      </c>
      <c r="N90">
        <v>4297</v>
      </c>
      <c r="O90">
        <v>1223</v>
      </c>
      <c r="P90">
        <v>3573</v>
      </c>
      <c r="Q90">
        <v>4062</v>
      </c>
      <c r="R90">
        <v>2754</v>
      </c>
      <c r="S90">
        <f t="shared" si="2"/>
        <v>18745</v>
      </c>
    </row>
    <row r="91" spans="1:19" x14ac:dyDescent="0.25">
      <c r="A91" s="75" t="s">
        <v>467</v>
      </c>
      <c r="B91" s="76" t="s">
        <v>468</v>
      </c>
      <c r="C91" t="s">
        <v>61</v>
      </c>
      <c r="D91" s="76" t="s">
        <v>62</v>
      </c>
      <c r="E91">
        <v>12</v>
      </c>
      <c r="M91">
        <v>1433</v>
      </c>
      <c r="N91">
        <v>3300</v>
      </c>
      <c r="O91">
        <v>2057</v>
      </c>
      <c r="P91">
        <v>4518</v>
      </c>
      <c r="Q91">
        <v>0</v>
      </c>
      <c r="R91">
        <v>3211</v>
      </c>
      <c r="S91">
        <f t="shared" si="2"/>
        <v>14519</v>
      </c>
    </row>
    <row r="92" spans="1:19" x14ac:dyDescent="0.25">
      <c r="A92" s="75" t="s">
        <v>205</v>
      </c>
      <c r="B92" s="76" t="s">
        <v>206</v>
      </c>
      <c r="C92" t="s">
        <v>173</v>
      </c>
      <c r="D92" s="76" t="s">
        <v>174</v>
      </c>
      <c r="E92">
        <v>24</v>
      </c>
      <c r="N92">
        <v>15636</v>
      </c>
      <c r="O92">
        <v>9013</v>
      </c>
      <c r="P92">
        <v>7231</v>
      </c>
      <c r="Q92">
        <v>6727</v>
      </c>
      <c r="R92">
        <v>6850</v>
      </c>
      <c r="S92">
        <f t="shared" si="2"/>
        <v>45457</v>
      </c>
    </row>
    <row r="93" spans="1:19" x14ac:dyDescent="0.25">
      <c r="A93" s="65" t="s">
        <v>255</v>
      </c>
      <c r="B93" s="66" t="s">
        <v>256</v>
      </c>
      <c r="C93" t="s">
        <v>173</v>
      </c>
      <c r="D93" s="66" t="s">
        <v>174</v>
      </c>
      <c r="E93">
        <v>16</v>
      </c>
      <c r="F93">
        <v>3484</v>
      </c>
      <c r="G93">
        <v>1721</v>
      </c>
      <c r="H93">
        <v>3511</v>
      </c>
      <c r="I93">
        <v>4507</v>
      </c>
      <c r="J93">
        <v>1</v>
      </c>
      <c r="K93">
        <v>3133</v>
      </c>
      <c r="L93">
        <v>4274</v>
      </c>
      <c r="M93">
        <v>4294</v>
      </c>
      <c r="N93">
        <v>3603</v>
      </c>
      <c r="O93">
        <v>7777</v>
      </c>
      <c r="P93">
        <v>0</v>
      </c>
      <c r="Q93">
        <v>0</v>
      </c>
      <c r="R93">
        <v>4278</v>
      </c>
      <c r="S93">
        <f t="shared" si="1"/>
        <v>40583</v>
      </c>
    </row>
    <row r="94" spans="1:19" x14ac:dyDescent="0.25">
      <c r="A94" s="65" t="s">
        <v>288</v>
      </c>
      <c r="B94" s="66" t="s">
        <v>289</v>
      </c>
      <c r="C94" t="s">
        <v>173</v>
      </c>
      <c r="D94" s="66" t="s">
        <v>174</v>
      </c>
      <c r="E94">
        <v>12</v>
      </c>
      <c r="G94">
        <v>2367</v>
      </c>
      <c r="H94">
        <v>4295</v>
      </c>
      <c r="I94">
        <v>4277</v>
      </c>
      <c r="K94">
        <v>0</v>
      </c>
      <c r="L94">
        <v>2855</v>
      </c>
      <c r="M94">
        <v>4388</v>
      </c>
      <c r="N94">
        <v>9970</v>
      </c>
      <c r="O94">
        <v>0</v>
      </c>
      <c r="P94">
        <v>10474</v>
      </c>
      <c r="Q94">
        <v>0</v>
      </c>
      <c r="R94">
        <v>0</v>
      </c>
      <c r="S94">
        <f t="shared" si="1"/>
        <v>38626</v>
      </c>
    </row>
    <row r="95" spans="1:19" x14ac:dyDescent="0.25">
      <c r="A95" s="65" t="s">
        <v>290</v>
      </c>
      <c r="B95" s="66" t="s">
        <v>291</v>
      </c>
      <c r="C95" t="s">
        <v>173</v>
      </c>
      <c r="D95" s="66" t="s">
        <v>174</v>
      </c>
      <c r="E95">
        <v>12</v>
      </c>
      <c r="G95">
        <v>2836</v>
      </c>
      <c r="H95">
        <v>3839</v>
      </c>
      <c r="J95">
        <v>2911</v>
      </c>
      <c r="K95">
        <v>0</v>
      </c>
      <c r="L95">
        <v>3899</v>
      </c>
      <c r="M95">
        <v>3357</v>
      </c>
      <c r="N95">
        <v>9617</v>
      </c>
      <c r="O95">
        <v>-1</v>
      </c>
      <c r="P95">
        <v>0</v>
      </c>
      <c r="Q95">
        <v>0</v>
      </c>
      <c r="R95">
        <v>3882</v>
      </c>
      <c r="S95">
        <f t="shared" si="1"/>
        <v>30340</v>
      </c>
    </row>
    <row r="96" spans="1:19" x14ac:dyDescent="0.25">
      <c r="A96" s="65" t="s">
        <v>292</v>
      </c>
      <c r="B96" s="66" t="s">
        <v>293</v>
      </c>
      <c r="C96" t="s">
        <v>173</v>
      </c>
      <c r="D96" s="66" t="s">
        <v>174</v>
      </c>
      <c r="E96">
        <v>7.5</v>
      </c>
      <c r="G96">
        <v>6746</v>
      </c>
      <c r="J96">
        <v>3707</v>
      </c>
      <c r="K96">
        <v>0</v>
      </c>
      <c r="L96">
        <v>3686</v>
      </c>
      <c r="M96">
        <v>9021</v>
      </c>
      <c r="N96">
        <v>0</v>
      </c>
      <c r="O96">
        <v>0</v>
      </c>
      <c r="P96">
        <v>6770</v>
      </c>
      <c r="Q96">
        <v>0</v>
      </c>
      <c r="R96">
        <v>5204</v>
      </c>
      <c r="S96">
        <f t="shared" si="1"/>
        <v>35134</v>
      </c>
    </row>
    <row r="97" spans="1:19" x14ac:dyDescent="0.25">
      <c r="A97" s="65" t="s">
        <v>294</v>
      </c>
      <c r="B97" s="66" t="s">
        <v>295</v>
      </c>
      <c r="C97" t="s">
        <v>173</v>
      </c>
      <c r="D97" s="66" t="s">
        <v>174</v>
      </c>
      <c r="E97">
        <v>7.5</v>
      </c>
      <c r="G97">
        <v>3562</v>
      </c>
      <c r="H97">
        <v>1429</v>
      </c>
      <c r="J97">
        <v>2136</v>
      </c>
      <c r="K97">
        <v>0</v>
      </c>
      <c r="L97">
        <v>2265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9392</v>
      </c>
    </row>
    <row r="98" spans="1:19" x14ac:dyDescent="0.25">
      <c r="A98" s="65" t="s">
        <v>296</v>
      </c>
      <c r="B98" s="66" t="s">
        <v>297</v>
      </c>
      <c r="C98" t="s">
        <v>173</v>
      </c>
      <c r="D98" s="66" t="s">
        <v>174</v>
      </c>
      <c r="E98">
        <v>7.5</v>
      </c>
      <c r="G98">
        <v>6049</v>
      </c>
      <c r="I98">
        <v>4164</v>
      </c>
      <c r="K98">
        <v>3819</v>
      </c>
      <c r="L98">
        <v>5373</v>
      </c>
      <c r="M98">
        <v>0</v>
      </c>
      <c r="N98">
        <v>7732</v>
      </c>
      <c r="O98">
        <v>10825</v>
      </c>
      <c r="P98">
        <v>0</v>
      </c>
      <c r="Q98">
        <v>0</v>
      </c>
      <c r="R98">
        <v>4971</v>
      </c>
      <c r="S98">
        <f t="shared" si="1"/>
        <v>42933</v>
      </c>
    </row>
    <row r="99" spans="1:19" x14ac:dyDescent="0.25">
      <c r="A99" s="65" t="s">
        <v>298</v>
      </c>
      <c r="B99" s="66" t="s">
        <v>299</v>
      </c>
      <c r="C99" t="s">
        <v>173</v>
      </c>
      <c r="D99" s="66" t="s">
        <v>174</v>
      </c>
      <c r="E99">
        <v>12</v>
      </c>
      <c r="G99">
        <v>1927</v>
      </c>
      <c r="I99">
        <v>3936</v>
      </c>
      <c r="K99">
        <v>0</v>
      </c>
      <c r="L99">
        <v>2941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8804</v>
      </c>
    </row>
    <row r="100" spans="1:19" x14ac:dyDescent="0.25">
      <c r="A100" s="65" t="s">
        <v>259</v>
      </c>
      <c r="B100" s="66" t="s">
        <v>260</v>
      </c>
      <c r="C100" t="s">
        <v>67</v>
      </c>
      <c r="D100" s="66" t="s">
        <v>68</v>
      </c>
      <c r="E100">
        <v>6</v>
      </c>
      <c r="F100">
        <v>5569</v>
      </c>
      <c r="G100">
        <v>5850</v>
      </c>
      <c r="H100">
        <v>33</v>
      </c>
      <c r="J100">
        <v>3394</v>
      </c>
      <c r="K100">
        <v>4261</v>
      </c>
      <c r="L100">
        <v>3125</v>
      </c>
      <c r="M100">
        <v>3939</v>
      </c>
      <c r="N100">
        <v>5058</v>
      </c>
      <c r="O100">
        <v>4000</v>
      </c>
      <c r="P100">
        <v>0</v>
      </c>
      <c r="Q100">
        <v>0</v>
      </c>
      <c r="R100">
        <v>0</v>
      </c>
      <c r="S100">
        <f t="shared" si="1"/>
        <v>35229</v>
      </c>
    </row>
    <row r="101" spans="1:19" x14ac:dyDescent="0.25">
      <c r="A101" s="75" t="s">
        <v>483</v>
      </c>
      <c r="B101" s="76" t="s">
        <v>484</v>
      </c>
      <c r="C101" t="s">
        <v>173</v>
      </c>
      <c r="D101" s="76" t="s">
        <v>174</v>
      </c>
      <c r="E101">
        <v>7.5</v>
      </c>
      <c r="N101">
        <v>4903</v>
      </c>
      <c r="O101">
        <v>5540</v>
      </c>
      <c r="P101">
        <v>3</v>
      </c>
      <c r="Q101">
        <v>0</v>
      </c>
      <c r="R101">
        <v>1379</v>
      </c>
      <c r="S101">
        <f>SUM(F101:R101)</f>
        <v>11825</v>
      </c>
    </row>
    <row r="102" spans="1:19" x14ac:dyDescent="0.25">
      <c r="A102" s="75" t="s">
        <v>485</v>
      </c>
      <c r="B102" s="76" t="s">
        <v>486</v>
      </c>
      <c r="C102" t="s">
        <v>173</v>
      </c>
      <c r="D102" s="76" t="s">
        <v>174</v>
      </c>
      <c r="E102">
        <v>7.5</v>
      </c>
      <c r="N102">
        <v>3684</v>
      </c>
      <c r="O102">
        <v>0</v>
      </c>
      <c r="P102">
        <v>4380</v>
      </c>
      <c r="Q102">
        <v>0</v>
      </c>
      <c r="R102">
        <v>0</v>
      </c>
      <c r="S102">
        <f>SUM(F102:R102)</f>
        <v>8064</v>
      </c>
    </row>
    <row r="103" spans="1:19" x14ac:dyDescent="0.25">
      <c r="A103" s="75" t="s">
        <v>496</v>
      </c>
      <c r="B103" s="76" t="s">
        <v>497</v>
      </c>
      <c r="C103" t="s">
        <v>67</v>
      </c>
      <c r="D103" s="66" t="s">
        <v>68</v>
      </c>
      <c r="E103">
        <v>6</v>
      </c>
      <c r="Q103">
        <v>5094</v>
      </c>
      <c r="R103">
        <v>10480</v>
      </c>
      <c r="S103">
        <f>SUM(F103:R103)</f>
        <v>15574</v>
      </c>
    </row>
    <row r="104" spans="1:19" x14ac:dyDescent="0.25">
      <c r="A104" s="41" t="s">
        <v>58</v>
      </c>
      <c r="B104" s="41"/>
      <c r="C104" s="41"/>
      <c r="D104" s="41"/>
      <c r="E104" s="41"/>
      <c r="F104" s="41">
        <f t="shared" ref="F104:L104" si="3">SUM(F2:F103)</f>
        <v>156120</v>
      </c>
      <c r="G104" s="41">
        <f t="shared" si="3"/>
        <v>153724</v>
      </c>
      <c r="H104" s="41">
        <f t="shared" si="3"/>
        <v>146939</v>
      </c>
      <c r="I104" s="41">
        <f t="shared" si="3"/>
        <v>191349</v>
      </c>
      <c r="J104" s="41">
        <f t="shared" si="3"/>
        <v>188921</v>
      </c>
      <c r="K104" s="41">
        <f t="shared" si="3"/>
        <v>161063</v>
      </c>
      <c r="L104" s="41">
        <f t="shared" si="3"/>
        <v>176596</v>
      </c>
      <c r="M104" s="41">
        <f>SUM(M2:M103)</f>
        <v>197850</v>
      </c>
      <c r="N104" s="41">
        <f t="shared" ref="N104:S104" si="4">SUM(N2:N103)</f>
        <v>234041</v>
      </c>
      <c r="O104" s="41">
        <f t="shared" si="4"/>
        <v>246803</v>
      </c>
      <c r="P104" s="41">
        <f t="shared" si="4"/>
        <v>178028</v>
      </c>
      <c r="Q104" s="41">
        <f t="shared" si="4"/>
        <v>146350</v>
      </c>
      <c r="R104" s="41">
        <f t="shared" si="4"/>
        <v>196573</v>
      </c>
      <c r="S104" s="41">
        <f t="shared" si="4"/>
        <v>2374357</v>
      </c>
    </row>
    <row r="114" spans="3:19" x14ac:dyDescent="0.25">
      <c r="C114" t="s">
        <v>173</v>
      </c>
      <c r="D114" s="40" t="s">
        <v>174</v>
      </c>
      <c r="F114" s="45">
        <f t="shared" ref="F114:P118" si="5">SUMIF($C$2:$C$103,$C114,F$2:F$103)</f>
        <v>82551</v>
      </c>
      <c r="G114" s="45">
        <f t="shared" si="5"/>
        <v>63396</v>
      </c>
      <c r="H114" s="45">
        <f t="shared" si="5"/>
        <v>69199</v>
      </c>
      <c r="I114" s="45">
        <f t="shared" si="5"/>
        <v>55348</v>
      </c>
      <c r="J114" s="45">
        <f t="shared" si="5"/>
        <v>65626</v>
      </c>
      <c r="K114" s="45">
        <f t="shared" si="5"/>
        <v>53519</v>
      </c>
      <c r="L114" s="45">
        <f t="shared" si="5"/>
        <v>88907</v>
      </c>
      <c r="M114" s="45">
        <f t="shared" si="5"/>
        <v>108583</v>
      </c>
      <c r="N114" s="45">
        <f t="shared" si="5"/>
        <v>149345</v>
      </c>
      <c r="O114" s="45">
        <f t="shared" si="5"/>
        <v>168910</v>
      </c>
      <c r="P114" s="45">
        <f t="shared" si="5"/>
        <v>102556</v>
      </c>
      <c r="Q114" s="45">
        <f>SUMIF($C$2:$C$103,$C114,Q$2:Q$103)</f>
        <v>79660</v>
      </c>
      <c r="R114" s="45">
        <f t="shared" ref="R114:S114" si="6">SUMIF($C$2:$C$103,$C114,R$2:R$103)</f>
        <v>107131</v>
      </c>
      <c r="S114" s="45">
        <f t="shared" si="6"/>
        <v>1194731</v>
      </c>
    </row>
    <row r="115" spans="3:19" x14ac:dyDescent="0.25">
      <c r="C115" t="s">
        <v>67</v>
      </c>
      <c r="D115" s="40" t="s">
        <v>68</v>
      </c>
      <c r="F115" s="45">
        <f t="shared" si="5"/>
        <v>9805</v>
      </c>
      <c r="G115" s="45">
        <f t="shared" si="5"/>
        <v>9264</v>
      </c>
      <c r="H115" s="45">
        <f t="shared" si="5"/>
        <v>2278</v>
      </c>
      <c r="I115" s="45">
        <f t="shared" si="5"/>
        <v>3359</v>
      </c>
      <c r="J115" s="45">
        <f t="shared" si="5"/>
        <v>5030</v>
      </c>
      <c r="K115" s="45">
        <f t="shared" si="5"/>
        <v>5667</v>
      </c>
      <c r="L115" s="45">
        <f t="shared" si="5"/>
        <v>5698</v>
      </c>
      <c r="M115" s="45">
        <f t="shared" si="5"/>
        <v>5657</v>
      </c>
      <c r="N115" s="45">
        <f t="shared" si="5"/>
        <v>6246</v>
      </c>
      <c r="O115" s="45">
        <f t="shared" si="5"/>
        <v>5978</v>
      </c>
      <c r="P115" s="45">
        <f t="shared" si="5"/>
        <v>1179</v>
      </c>
      <c r="Q115" s="45">
        <f t="shared" ref="Q115:S118" si="7">SUMIF($C$2:$C$103,$C115,Q$2:Q$103)</f>
        <v>5725</v>
      </c>
      <c r="R115" s="45">
        <f t="shared" si="7"/>
        <v>11903</v>
      </c>
      <c r="S115" s="45">
        <f t="shared" si="7"/>
        <v>77789</v>
      </c>
    </row>
    <row r="116" spans="3:19" x14ac:dyDescent="0.25">
      <c r="C116" t="s">
        <v>61</v>
      </c>
      <c r="D116" s="40" t="s">
        <v>62</v>
      </c>
      <c r="F116" s="45">
        <f t="shared" si="5"/>
        <v>63764</v>
      </c>
      <c r="G116" s="45">
        <f t="shared" si="5"/>
        <v>76119</v>
      </c>
      <c r="H116" s="45">
        <f t="shared" si="5"/>
        <v>63624</v>
      </c>
      <c r="I116" s="45">
        <f t="shared" si="5"/>
        <v>120202</v>
      </c>
      <c r="J116" s="45">
        <f t="shared" si="5"/>
        <v>104068</v>
      </c>
      <c r="K116" s="45">
        <f t="shared" si="5"/>
        <v>87090</v>
      </c>
      <c r="L116" s="45">
        <f t="shared" si="5"/>
        <v>67116</v>
      </c>
      <c r="M116" s="45">
        <f t="shared" si="5"/>
        <v>68332</v>
      </c>
      <c r="N116" s="45">
        <f t="shared" si="5"/>
        <v>62383</v>
      </c>
      <c r="O116" s="45">
        <f t="shared" si="5"/>
        <v>57066</v>
      </c>
      <c r="P116" s="45">
        <f t="shared" si="5"/>
        <v>59595</v>
      </c>
      <c r="Q116" s="45">
        <f t="shared" si="7"/>
        <v>49231</v>
      </c>
      <c r="R116" s="45">
        <f t="shared" si="7"/>
        <v>61541</v>
      </c>
      <c r="S116" s="45">
        <f t="shared" si="7"/>
        <v>940131</v>
      </c>
    </row>
    <row r="117" spans="3:19" x14ac:dyDescent="0.25">
      <c r="C117" t="s">
        <v>261</v>
      </c>
      <c r="D117" s="40" t="s">
        <v>262</v>
      </c>
      <c r="F117" s="45">
        <f t="shared" si="5"/>
        <v>0</v>
      </c>
      <c r="G117" s="45">
        <f t="shared" si="5"/>
        <v>0</v>
      </c>
      <c r="H117" s="45">
        <f t="shared" si="5"/>
        <v>0</v>
      </c>
      <c r="I117" s="45">
        <f t="shared" si="5"/>
        <v>0</v>
      </c>
      <c r="J117" s="45">
        <f t="shared" si="5"/>
        <v>0</v>
      </c>
      <c r="K117" s="45">
        <f t="shared" si="5"/>
        <v>0</v>
      </c>
      <c r="L117" s="45">
        <f t="shared" si="5"/>
        <v>0</v>
      </c>
      <c r="M117" s="45">
        <f t="shared" si="5"/>
        <v>0</v>
      </c>
      <c r="N117" s="45">
        <f t="shared" si="5"/>
        <v>0</v>
      </c>
      <c r="O117" s="45">
        <f t="shared" si="5"/>
        <v>0</v>
      </c>
      <c r="P117" s="45">
        <f t="shared" si="5"/>
        <v>0</v>
      </c>
      <c r="Q117" s="45">
        <f t="shared" si="7"/>
        <v>0</v>
      </c>
      <c r="R117" s="45">
        <f t="shared" si="7"/>
        <v>0</v>
      </c>
      <c r="S117" s="45">
        <f t="shared" si="7"/>
        <v>0</v>
      </c>
    </row>
    <row r="118" spans="3:19" x14ac:dyDescent="0.25">
      <c r="C118" t="s">
        <v>278</v>
      </c>
      <c r="D118" s="40" t="s">
        <v>279</v>
      </c>
      <c r="F118" s="45">
        <f t="shared" si="5"/>
        <v>0</v>
      </c>
      <c r="G118" s="45">
        <f t="shared" si="5"/>
        <v>4945</v>
      </c>
      <c r="H118" s="45">
        <f t="shared" si="5"/>
        <v>11838</v>
      </c>
      <c r="I118" s="45">
        <f t="shared" si="5"/>
        <v>12440</v>
      </c>
      <c r="J118" s="45">
        <f t="shared" si="5"/>
        <v>14197</v>
      </c>
      <c r="K118" s="45">
        <f t="shared" si="5"/>
        <v>14787</v>
      </c>
      <c r="L118" s="45">
        <f t="shared" si="5"/>
        <v>14875</v>
      </c>
      <c r="M118" s="45">
        <f t="shared" si="5"/>
        <v>15278</v>
      </c>
      <c r="N118" s="45">
        <f t="shared" si="5"/>
        <v>16067</v>
      </c>
      <c r="O118" s="45">
        <f t="shared" si="5"/>
        <v>14849</v>
      </c>
      <c r="P118" s="45">
        <f t="shared" si="5"/>
        <v>14698</v>
      </c>
      <c r="Q118" s="45">
        <f t="shared" si="7"/>
        <v>11734</v>
      </c>
      <c r="R118" s="45">
        <f t="shared" si="7"/>
        <v>15998</v>
      </c>
      <c r="S118" s="45">
        <f t="shared" si="7"/>
        <v>161706</v>
      </c>
    </row>
    <row r="120" spans="3:19" x14ac:dyDescent="0.25">
      <c r="C120" t="s">
        <v>495</v>
      </c>
      <c r="F120" s="58">
        <f>SUM(F114:F118)-F104</f>
        <v>0</v>
      </c>
      <c r="G120" s="58">
        <f t="shared" ref="G120:S120" si="8">SUM(G114:G118)-G104</f>
        <v>0</v>
      </c>
      <c r="H120" s="58">
        <f t="shared" si="8"/>
        <v>0</v>
      </c>
      <c r="I120" s="58">
        <f t="shared" si="8"/>
        <v>0</v>
      </c>
      <c r="J120" s="58">
        <f t="shared" si="8"/>
        <v>0</v>
      </c>
      <c r="K120" s="58">
        <f t="shared" si="8"/>
        <v>0</v>
      </c>
      <c r="L120" s="58">
        <f t="shared" si="8"/>
        <v>0</v>
      </c>
      <c r="M120" s="58">
        <f t="shared" si="8"/>
        <v>0</v>
      </c>
      <c r="N120" s="58">
        <f t="shared" si="8"/>
        <v>0</v>
      </c>
      <c r="O120" s="58">
        <f t="shared" si="8"/>
        <v>0</v>
      </c>
      <c r="P120" s="58">
        <f t="shared" si="8"/>
        <v>0</v>
      </c>
      <c r="Q120" s="58">
        <f t="shared" si="8"/>
        <v>0</v>
      </c>
      <c r="R120" s="58">
        <f t="shared" si="8"/>
        <v>0</v>
      </c>
      <c r="S120" s="58">
        <f t="shared" si="8"/>
        <v>0</v>
      </c>
    </row>
  </sheetData>
  <autoFilter ref="A1:S104" xr:uid="{BF871A6F-D38E-49A0-B855-4B805880F3B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E77F-612D-46EE-B180-55E7BFA8CBC1}">
  <dimension ref="A1:S113"/>
  <sheetViews>
    <sheetView workbookViewId="0">
      <pane xSplit="5" ySplit="1" topLeftCell="F68" activePane="bottomRight" state="frozen"/>
      <selection activeCell="R114" sqref="R114"/>
      <selection pane="topRight" activeCell="R114" sqref="R114"/>
      <selection pane="bottomLeft" activeCell="R114" sqref="R114"/>
      <selection pane="bottomRight" activeCell="R114" sqref="R114"/>
    </sheetView>
  </sheetViews>
  <sheetFormatPr defaultRowHeight="15" x14ac:dyDescent="0.25"/>
  <cols>
    <col min="2" max="2" width="36.28515625" bestFit="1" customWidth="1"/>
    <col min="4" max="4" width="28.28515625" bestFit="1" customWidth="1"/>
  </cols>
  <sheetData>
    <row r="1" spans="1:19" x14ac:dyDescent="0.25">
      <c r="A1" s="38" t="s">
        <v>40</v>
      </c>
      <c r="B1" s="38" t="s">
        <v>41</v>
      </c>
      <c r="C1" s="38" t="s">
        <v>42</v>
      </c>
      <c r="D1" s="38" t="s">
        <v>43</v>
      </c>
      <c r="E1" s="38" t="s">
        <v>44</v>
      </c>
      <c r="F1" s="38" t="s">
        <v>263</v>
      </c>
      <c r="G1" s="38" t="s">
        <v>264</v>
      </c>
      <c r="H1" s="38" t="s">
        <v>265</v>
      </c>
      <c r="I1" s="38" t="s">
        <v>266</v>
      </c>
      <c r="J1" s="38" t="s">
        <v>267</v>
      </c>
      <c r="K1" s="38" t="s">
        <v>268</v>
      </c>
      <c r="L1" s="38" t="s">
        <v>269</v>
      </c>
      <c r="M1" s="38" t="s">
        <v>270</v>
      </c>
      <c r="N1" s="38" t="s">
        <v>271</v>
      </c>
      <c r="O1" s="38" t="s">
        <v>272</v>
      </c>
      <c r="P1" s="38" t="s">
        <v>273</v>
      </c>
      <c r="Q1" s="38" t="s">
        <v>274</v>
      </c>
      <c r="R1" s="38" t="s">
        <v>275</v>
      </c>
      <c r="S1" s="38" t="s">
        <v>58</v>
      </c>
    </row>
    <row r="2" spans="1:19" x14ac:dyDescent="0.25">
      <c r="A2" s="65" t="s">
        <v>59</v>
      </c>
      <c r="B2" s="66" t="s">
        <v>60</v>
      </c>
      <c r="C2" t="s">
        <v>61</v>
      </c>
      <c r="D2" s="66" t="s">
        <v>62</v>
      </c>
      <c r="E2">
        <v>18</v>
      </c>
      <c r="H2">
        <v>1678</v>
      </c>
      <c r="I2">
        <v>32981</v>
      </c>
      <c r="J2">
        <v>34152</v>
      </c>
      <c r="K2">
        <v>22818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SUM(F2:R2)</f>
        <v>91629</v>
      </c>
    </row>
    <row r="3" spans="1:19" x14ac:dyDescent="0.25">
      <c r="A3" s="65" t="s">
        <v>276</v>
      </c>
      <c r="B3" s="66" t="s">
        <v>277</v>
      </c>
      <c r="C3" t="s">
        <v>278</v>
      </c>
      <c r="D3" s="66" t="s">
        <v>279</v>
      </c>
      <c r="E3">
        <v>11.25</v>
      </c>
      <c r="H3">
        <v>4384</v>
      </c>
      <c r="I3">
        <v>3369</v>
      </c>
      <c r="J3">
        <v>3036</v>
      </c>
      <c r="K3">
        <v>4928</v>
      </c>
      <c r="L3">
        <v>3387</v>
      </c>
      <c r="M3">
        <v>2415</v>
      </c>
      <c r="N3">
        <v>3486</v>
      </c>
      <c r="O3">
        <v>4848</v>
      </c>
      <c r="P3">
        <v>3480</v>
      </c>
      <c r="Q3">
        <v>3114</v>
      </c>
      <c r="R3">
        <v>3711</v>
      </c>
      <c r="S3">
        <f t="shared" ref="S3:S67" si="0">SUM(F3:R3)</f>
        <v>40158</v>
      </c>
    </row>
    <row r="4" spans="1:19" x14ac:dyDescent="0.25">
      <c r="A4" s="65" t="s">
        <v>280</v>
      </c>
      <c r="B4" s="66" t="s">
        <v>281</v>
      </c>
      <c r="C4" t="s">
        <v>278</v>
      </c>
      <c r="D4" s="66" t="s">
        <v>279</v>
      </c>
      <c r="E4">
        <v>11.25</v>
      </c>
      <c r="H4">
        <v>6656</v>
      </c>
      <c r="I4">
        <v>5248</v>
      </c>
      <c r="J4">
        <v>7404</v>
      </c>
      <c r="K4">
        <v>4782</v>
      </c>
      <c r="L4">
        <v>5030</v>
      </c>
      <c r="M4">
        <v>7470</v>
      </c>
      <c r="N4">
        <v>7361</v>
      </c>
      <c r="O4">
        <v>5586</v>
      </c>
      <c r="P4">
        <v>6819</v>
      </c>
      <c r="Q4">
        <v>3096</v>
      </c>
      <c r="R4">
        <v>8936</v>
      </c>
      <c r="S4">
        <f t="shared" si="0"/>
        <v>68388</v>
      </c>
    </row>
    <row r="5" spans="1:19" x14ac:dyDescent="0.25">
      <c r="A5" s="65" t="s">
        <v>282</v>
      </c>
      <c r="B5" s="66" t="s">
        <v>283</v>
      </c>
      <c r="C5" t="s">
        <v>278</v>
      </c>
      <c r="D5" s="66" t="s">
        <v>279</v>
      </c>
      <c r="E5">
        <v>11.25</v>
      </c>
      <c r="H5">
        <v>3906</v>
      </c>
      <c r="I5">
        <v>4235</v>
      </c>
      <c r="J5">
        <v>4002</v>
      </c>
      <c r="K5">
        <v>4028</v>
      </c>
      <c r="L5">
        <v>5906</v>
      </c>
      <c r="M5">
        <v>5789</v>
      </c>
      <c r="N5">
        <v>7038</v>
      </c>
      <c r="O5">
        <v>2741</v>
      </c>
      <c r="P5">
        <v>5954</v>
      </c>
      <c r="Q5">
        <v>4356</v>
      </c>
      <c r="R5">
        <v>4386</v>
      </c>
      <c r="S5">
        <f t="shared" si="0"/>
        <v>52341</v>
      </c>
    </row>
    <row r="6" spans="1:19" x14ac:dyDescent="0.25">
      <c r="A6" s="65" t="s">
        <v>284</v>
      </c>
      <c r="B6" s="66" t="s">
        <v>285</v>
      </c>
      <c r="C6" t="s">
        <v>173</v>
      </c>
      <c r="D6" s="66" t="s">
        <v>174</v>
      </c>
      <c r="E6">
        <v>16</v>
      </c>
      <c r="H6">
        <v>997</v>
      </c>
      <c r="J6">
        <v>1051</v>
      </c>
      <c r="K6">
        <v>2205</v>
      </c>
      <c r="L6">
        <v>0</v>
      </c>
      <c r="M6">
        <v>0</v>
      </c>
      <c r="N6">
        <v>1791</v>
      </c>
      <c r="O6">
        <v>0</v>
      </c>
      <c r="P6">
        <v>1955</v>
      </c>
      <c r="Q6">
        <v>1302</v>
      </c>
      <c r="R6">
        <v>2238</v>
      </c>
      <c r="S6">
        <f t="shared" si="0"/>
        <v>11539</v>
      </c>
    </row>
    <row r="7" spans="1:19" x14ac:dyDescent="0.25">
      <c r="A7" s="65" t="s">
        <v>79</v>
      </c>
      <c r="B7" s="66" t="s">
        <v>80</v>
      </c>
      <c r="C7" t="s">
        <v>67</v>
      </c>
      <c r="D7" s="66" t="s">
        <v>68</v>
      </c>
      <c r="E7">
        <v>6</v>
      </c>
      <c r="F7">
        <v>1231</v>
      </c>
      <c r="G7">
        <v>994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2225</v>
      </c>
    </row>
    <row r="8" spans="1:19" x14ac:dyDescent="0.25">
      <c r="A8" s="65" t="s">
        <v>81</v>
      </c>
      <c r="B8" s="66" t="s">
        <v>82</v>
      </c>
      <c r="C8" t="s">
        <v>67</v>
      </c>
      <c r="D8" s="66" t="s">
        <v>68</v>
      </c>
      <c r="E8">
        <v>5</v>
      </c>
      <c r="F8">
        <v>205</v>
      </c>
      <c r="G8">
        <v>390</v>
      </c>
      <c r="H8">
        <v>204</v>
      </c>
      <c r="I8">
        <v>275</v>
      </c>
      <c r="J8">
        <v>94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1168</v>
      </c>
    </row>
    <row r="9" spans="1:19" x14ac:dyDescent="0.25">
      <c r="A9" s="65" t="s">
        <v>83</v>
      </c>
      <c r="B9" s="66" t="s">
        <v>84</v>
      </c>
      <c r="C9" t="s">
        <v>67</v>
      </c>
      <c r="D9" s="66" t="s">
        <v>68</v>
      </c>
      <c r="E9">
        <v>6</v>
      </c>
      <c r="F9">
        <v>671</v>
      </c>
      <c r="G9">
        <v>975</v>
      </c>
      <c r="H9">
        <v>829</v>
      </c>
      <c r="I9">
        <v>938</v>
      </c>
      <c r="J9">
        <v>212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3625</v>
      </c>
    </row>
    <row r="10" spans="1:19" x14ac:dyDescent="0.25">
      <c r="A10" s="65" t="s">
        <v>85</v>
      </c>
      <c r="B10" s="66" t="s">
        <v>86</v>
      </c>
      <c r="C10" t="s">
        <v>67</v>
      </c>
      <c r="D10" s="66" t="s">
        <v>68</v>
      </c>
      <c r="E10">
        <v>5.4</v>
      </c>
      <c r="I10">
        <v>846</v>
      </c>
      <c r="K10">
        <v>0</v>
      </c>
      <c r="L10">
        <v>1237</v>
      </c>
      <c r="M10">
        <v>1002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3085</v>
      </c>
    </row>
    <row r="11" spans="1:19" x14ac:dyDescent="0.25">
      <c r="A11" s="65" t="s">
        <v>87</v>
      </c>
      <c r="B11" s="66" t="s">
        <v>88</v>
      </c>
      <c r="C11" t="s">
        <v>67</v>
      </c>
      <c r="D11" s="66" t="s">
        <v>68</v>
      </c>
      <c r="E11">
        <v>7.8</v>
      </c>
      <c r="F11">
        <v>913</v>
      </c>
      <c r="I11">
        <v>413</v>
      </c>
      <c r="J11">
        <v>426</v>
      </c>
      <c r="K11">
        <v>199</v>
      </c>
      <c r="L11">
        <v>213</v>
      </c>
      <c r="M11">
        <v>415</v>
      </c>
      <c r="N11">
        <v>501</v>
      </c>
      <c r="O11">
        <v>515</v>
      </c>
      <c r="P11">
        <v>0</v>
      </c>
      <c r="Q11">
        <v>0</v>
      </c>
      <c r="R11">
        <v>423</v>
      </c>
      <c r="S11">
        <f t="shared" si="0"/>
        <v>4018</v>
      </c>
    </row>
    <row r="12" spans="1:19" x14ac:dyDescent="0.25">
      <c r="A12" s="65" t="s">
        <v>89</v>
      </c>
      <c r="B12" s="66" t="s">
        <v>90</v>
      </c>
      <c r="C12" t="s">
        <v>67</v>
      </c>
      <c r="D12" s="66" t="s">
        <v>68</v>
      </c>
      <c r="E12">
        <v>7</v>
      </c>
      <c r="F12">
        <v>208</v>
      </c>
      <c r="G12">
        <v>382</v>
      </c>
      <c r="H12">
        <v>193</v>
      </c>
      <c r="I12">
        <v>389</v>
      </c>
      <c r="J12">
        <v>179</v>
      </c>
      <c r="K12">
        <v>380</v>
      </c>
      <c r="L12">
        <v>416</v>
      </c>
      <c r="M12">
        <v>0</v>
      </c>
      <c r="N12">
        <v>207</v>
      </c>
      <c r="O12">
        <v>483</v>
      </c>
      <c r="P12">
        <v>191</v>
      </c>
      <c r="Q12">
        <v>414</v>
      </c>
      <c r="R12">
        <v>202</v>
      </c>
      <c r="S12">
        <f t="shared" si="0"/>
        <v>3644</v>
      </c>
    </row>
    <row r="13" spans="1:19" x14ac:dyDescent="0.25">
      <c r="A13" s="65" t="s">
        <v>91</v>
      </c>
      <c r="B13" s="66" t="s">
        <v>92</v>
      </c>
      <c r="C13" t="s">
        <v>67</v>
      </c>
      <c r="D13" s="66" t="s">
        <v>68</v>
      </c>
      <c r="E13">
        <v>10</v>
      </c>
      <c r="G13">
        <v>178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178</v>
      </c>
    </row>
    <row r="14" spans="1:19" x14ac:dyDescent="0.25">
      <c r="A14" s="65" t="s">
        <v>93</v>
      </c>
      <c r="B14" s="66" t="s">
        <v>94</v>
      </c>
      <c r="C14" t="s">
        <v>61</v>
      </c>
      <c r="D14" s="66" t="s">
        <v>62</v>
      </c>
      <c r="E14">
        <v>5</v>
      </c>
      <c r="F14">
        <v>929</v>
      </c>
      <c r="G14">
        <v>936</v>
      </c>
      <c r="H14">
        <v>1240</v>
      </c>
      <c r="I14">
        <v>1380</v>
      </c>
      <c r="J14">
        <v>1154</v>
      </c>
      <c r="K14">
        <v>1342</v>
      </c>
      <c r="L14">
        <v>1044</v>
      </c>
      <c r="M14">
        <v>1011</v>
      </c>
      <c r="N14">
        <v>318</v>
      </c>
      <c r="O14">
        <v>0</v>
      </c>
      <c r="P14">
        <v>0</v>
      </c>
      <c r="Q14">
        <v>0</v>
      </c>
      <c r="R14">
        <v>0</v>
      </c>
      <c r="S14">
        <f t="shared" si="0"/>
        <v>9354</v>
      </c>
    </row>
    <row r="15" spans="1:19" x14ac:dyDescent="0.25">
      <c r="A15" s="65" t="s">
        <v>95</v>
      </c>
      <c r="B15" s="66" t="s">
        <v>96</v>
      </c>
      <c r="C15" t="s">
        <v>61</v>
      </c>
      <c r="D15" s="66" t="s">
        <v>62</v>
      </c>
      <c r="E15">
        <v>5</v>
      </c>
      <c r="F15">
        <v>1417</v>
      </c>
      <c r="G15">
        <v>2037</v>
      </c>
      <c r="H15">
        <v>1181</v>
      </c>
      <c r="I15">
        <v>1533</v>
      </c>
      <c r="J15">
        <v>1529</v>
      </c>
      <c r="K15">
        <v>1625</v>
      </c>
      <c r="L15">
        <v>1549</v>
      </c>
      <c r="M15">
        <v>1391</v>
      </c>
      <c r="N15">
        <v>310</v>
      </c>
      <c r="O15">
        <v>0</v>
      </c>
      <c r="P15">
        <v>0</v>
      </c>
      <c r="Q15">
        <v>0</v>
      </c>
      <c r="R15">
        <v>0</v>
      </c>
      <c r="S15">
        <f t="shared" si="0"/>
        <v>12572</v>
      </c>
    </row>
    <row r="16" spans="1:19" x14ac:dyDescent="0.25">
      <c r="A16" s="65" t="s">
        <v>97</v>
      </c>
      <c r="B16" s="66" t="s">
        <v>98</v>
      </c>
      <c r="C16" t="s">
        <v>61</v>
      </c>
      <c r="D16" s="66" t="s">
        <v>62</v>
      </c>
      <c r="E16">
        <v>5</v>
      </c>
      <c r="F16">
        <v>1040</v>
      </c>
      <c r="G16">
        <v>1341</v>
      </c>
      <c r="H16">
        <v>897</v>
      </c>
      <c r="I16">
        <v>1329</v>
      </c>
      <c r="J16">
        <v>932</v>
      </c>
      <c r="K16">
        <v>1217</v>
      </c>
      <c r="L16">
        <v>1255</v>
      </c>
      <c r="M16">
        <v>825</v>
      </c>
      <c r="N16">
        <v>1032</v>
      </c>
      <c r="O16">
        <v>906</v>
      </c>
      <c r="P16">
        <v>907</v>
      </c>
      <c r="Q16">
        <v>1024</v>
      </c>
      <c r="R16">
        <v>715</v>
      </c>
      <c r="S16">
        <f t="shared" si="0"/>
        <v>13420</v>
      </c>
    </row>
    <row r="17" spans="1:19" x14ac:dyDescent="0.25">
      <c r="A17" s="65" t="s">
        <v>99</v>
      </c>
      <c r="B17" s="66" t="s">
        <v>100</v>
      </c>
      <c r="C17" t="s">
        <v>61</v>
      </c>
      <c r="D17" s="66" t="s">
        <v>62</v>
      </c>
      <c r="E17">
        <v>12</v>
      </c>
      <c r="F17">
        <v>2595</v>
      </c>
      <c r="G17">
        <v>2584</v>
      </c>
      <c r="H17">
        <v>2548</v>
      </c>
      <c r="I17">
        <v>4259</v>
      </c>
      <c r="J17">
        <v>3205</v>
      </c>
      <c r="K17">
        <v>3950</v>
      </c>
      <c r="L17">
        <v>3251</v>
      </c>
      <c r="M17">
        <v>2686</v>
      </c>
      <c r="N17">
        <v>2598</v>
      </c>
      <c r="O17">
        <v>56</v>
      </c>
      <c r="P17">
        <v>0</v>
      </c>
      <c r="Q17">
        <v>0</v>
      </c>
      <c r="R17">
        <v>0</v>
      </c>
      <c r="S17">
        <f t="shared" si="0"/>
        <v>27732</v>
      </c>
    </row>
    <row r="18" spans="1:19" x14ac:dyDescent="0.25">
      <c r="A18" s="65" t="s">
        <v>101</v>
      </c>
      <c r="B18" s="66" t="s">
        <v>102</v>
      </c>
      <c r="C18" t="s">
        <v>61</v>
      </c>
      <c r="D18" s="66" t="s">
        <v>62</v>
      </c>
      <c r="E18">
        <v>6</v>
      </c>
      <c r="F18">
        <v>1483</v>
      </c>
      <c r="G18">
        <v>1527</v>
      </c>
      <c r="H18">
        <v>1331</v>
      </c>
      <c r="I18">
        <v>2189</v>
      </c>
      <c r="J18">
        <v>1433</v>
      </c>
      <c r="K18">
        <v>1981</v>
      </c>
      <c r="L18">
        <v>1616</v>
      </c>
      <c r="M18">
        <v>1279</v>
      </c>
      <c r="N18">
        <v>1380</v>
      </c>
      <c r="O18">
        <v>0</v>
      </c>
      <c r="P18">
        <v>0</v>
      </c>
      <c r="Q18">
        <v>0</v>
      </c>
      <c r="R18">
        <v>0</v>
      </c>
      <c r="S18">
        <f t="shared" si="0"/>
        <v>14219</v>
      </c>
    </row>
    <row r="19" spans="1:19" x14ac:dyDescent="0.25">
      <c r="A19" s="65" t="s">
        <v>103</v>
      </c>
      <c r="B19" s="66" t="s">
        <v>104</v>
      </c>
      <c r="C19" t="s">
        <v>61</v>
      </c>
      <c r="D19" s="66" t="s">
        <v>62</v>
      </c>
      <c r="E19">
        <v>6</v>
      </c>
      <c r="F19">
        <v>373</v>
      </c>
      <c r="G19">
        <v>441</v>
      </c>
      <c r="H19">
        <v>494</v>
      </c>
      <c r="I19">
        <v>444</v>
      </c>
      <c r="J19">
        <v>546</v>
      </c>
      <c r="K19">
        <v>451</v>
      </c>
      <c r="L19">
        <v>560</v>
      </c>
      <c r="M19">
        <v>456</v>
      </c>
      <c r="N19">
        <v>454</v>
      </c>
      <c r="O19">
        <v>395</v>
      </c>
      <c r="P19">
        <v>404</v>
      </c>
      <c r="Q19">
        <v>505</v>
      </c>
      <c r="R19">
        <v>393</v>
      </c>
      <c r="S19">
        <f t="shared" si="0"/>
        <v>5916</v>
      </c>
    </row>
    <row r="20" spans="1:19" x14ac:dyDescent="0.25">
      <c r="A20" s="65" t="s">
        <v>105</v>
      </c>
      <c r="B20" s="66" t="s">
        <v>106</v>
      </c>
      <c r="C20" t="s">
        <v>61</v>
      </c>
      <c r="D20" s="66" t="s">
        <v>62</v>
      </c>
      <c r="E20">
        <v>10</v>
      </c>
      <c r="F20">
        <v>1313</v>
      </c>
      <c r="G20">
        <v>1804</v>
      </c>
      <c r="H20">
        <v>1395</v>
      </c>
      <c r="I20">
        <v>3655</v>
      </c>
      <c r="J20">
        <v>2407</v>
      </c>
      <c r="K20">
        <v>3803</v>
      </c>
      <c r="L20">
        <v>2303</v>
      </c>
      <c r="M20">
        <v>1808</v>
      </c>
      <c r="N20">
        <v>1891</v>
      </c>
      <c r="O20">
        <v>1488</v>
      </c>
      <c r="P20">
        <v>1026</v>
      </c>
      <c r="Q20">
        <v>1399</v>
      </c>
      <c r="R20">
        <v>1404</v>
      </c>
      <c r="S20">
        <f t="shared" si="0"/>
        <v>25696</v>
      </c>
    </row>
    <row r="21" spans="1:19" x14ac:dyDescent="0.25">
      <c r="A21" s="65" t="s">
        <v>107</v>
      </c>
      <c r="B21" s="66" t="s">
        <v>108</v>
      </c>
      <c r="C21" t="s">
        <v>61</v>
      </c>
      <c r="D21" s="66" t="s">
        <v>62</v>
      </c>
      <c r="E21">
        <v>5</v>
      </c>
      <c r="F21">
        <v>622</v>
      </c>
      <c r="G21">
        <v>833</v>
      </c>
      <c r="H21">
        <v>827</v>
      </c>
      <c r="I21">
        <v>730</v>
      </c>
      <c r="J21">
        <v>832</v>
      </c>
      <c r="K21">
        <v>842</v>
      </c>
      <c r="L21">
        <v>835</v>
      </c>
      <c r="M21">
        <v>731</v>
      </c>
      <c r="N21">
        <v>215</v>
      </c>
      <c r="O21">
        <v>0</v>
      </c>
      <c r="P21">
        <v>0</v>
      </c>
      <c r="Q21">
        <v>0</v>
      </c>
      <c r="R21">
        <v>0</v>
      </c>
      <c r="S21">
        <f t="shared" si="0"/>
        <v>6467</v>
      </c>
    </row>
    <row r="22" spans="1:19" x14ac:dyDescent="0.25">
      <c r="A22" s="65" t="s">
        <v>109</v>
      </c>
      <c r="B22" s="66" t="s">
        <v>110</v>
      </c>
      <c r="C22" t="s">
        <v>61</v>
      </c>
      <c r="D22" s="66" t="s">
        <v>62</v>
      </c>
      <c r="E22">
        <v>5</v>
      </c>
      <c r="F22">
        <v>686</v>
      </c>
      <c r="G22">
        <v>969</v>
      </c>
      <c r="H22">
        <v>777</v>
      </c>
      <c r="I22">
        <v>1450</v>
      </c>
      <c r="J22">
        <v>1063</v>
      </c>
      <c r="K22">
        <v>1276</v>
      </c>
      <c r="L22">
        <v>972</v>
      </c>
      <c r="M22">
        <v>783</v>
      </c>
      <c r="N22">
        <v>877</v>
      </c>
      <c r="O22">
        <v>788</v>
      </c>
      <c r="P22">
        <v>786</v>
      </c>
      <c r="Q22">
        <v>798</v>
      </c>
      <c r="R22">
        <v>679</v>
      </c>
      <c r="S22">
        <f t="shared" si="0"/>
        <v>11904</v>
      </c>
    </row>
    <row r="23" spans="1:19" x14ac:dyDescent="0.25">
      <c r="A23" s="65" t="s">
        <v>111</v>
      </c>
      <c r="B23" s="66" t="s">
        <v>112</v>
      </c>
      <c r="C23" t="s">
        <v>61</v>
      </c>
      <c r="D23" s="66" t="s">
        <v>62</v>
      </c>
      <c r="E23">
        <v>5</v>
      </c>
      <c r="F23">
        <v>407</v>
      </c>
      <c r="G23">
        <v>506</v>
      </c>
      <c r="H23">
        <v>527</v>
      </c>
      <c r="I23">
        <v>607</v>
      </c>
      <c r="J23">
        <v>590</v>
      </c>
      <c r="K23">
        <v>586</v>
      </c>
      <c r="L23">
        <v>604</v>
      </c>
      <c r="M23">
        <v>599</v>
      </c>
      <c r="N23">
        <v>150</v>
      </c>
      <c r="O23">
        <v>0</v>
      </c>
      <c r="P23">
        <v>0</v>
      </c>
      <c r="Q23">
        <v>0</v>
      </c>
      <c r="R23">
        <v>0</v>
      </c>
      <c r="S23">
        <f t="shared" si="0"/>
        <v>4576</v>
      </c>
    </row>
    <row r="24" spans="1:19" x14ac:dyDescent="0.25">
      <c r="A24" s="65" t="s">
        <v>113</v>
      </c>
      <c r="B24" s="66" t="s">
        <v>114</v>
      </c>
      <c r="C24" t="s">
        <v>61</v>
      </c>
      <c r="D24" s="66" t="s">
        <v>62</v>
      </c>
      <c r="E24">
        <v>5</v>
      </c>
      <c r="F24">
        <v>589</v>
      </c>
      <c r="G24">
        <v>629</v>
      </c>
      <c r="H24">
        <v>535</v>
      </c>
      <c r="I24">
        <v>822</v>
      </c>
      <c r="J24">
        <v>736</v>
      </c>
      <c r="K24">
        <v>747</v>
      </c>
      <c r="L24">
        <v>939</v>
      </c>
      <c r="M24">
        <v>638</v>
      </c>
      <c r="N24">
        <v>775</v>
      </c>
      <c r="O24">
        <v>533</v>
      </c>
      <c r="P24">
        <v>639</v>
      </c>
      <c r="Q24">
        <v>631</v>
      </c>
      <c r="R24">
        <v>439</v>
      </c>
      <c r="S24">
        <f t="shared" si="0"/>
        <v>8652</v>
      </c>
    </row>
    <row r="25" spans="1:19" x14ac:dyDescent="0.25">
      <c r="A25" s="65" t="s">
        <v>115</v>
      </c>
      <c r="B25" s="66" t="s">
        <v>116</v>
      </c>
      <c r="C25" t="s">
        <v>61</v>
      </c>
      <c r="D25" s="66" t="s">
        <v>62</v>
      </c>
      <c r="E25">
        <v>5</v>
      </c>
      <c r="F25">
        <v>987</v>
      </c>
      <c r="G25">
        <v>1383</v>
      </c>
      <c r="H25">
        <v>837</v>
      </c>
      <c r="I25">
        <v>1639</v>
      </c>
      <c r="J25">
        <v>1282</v>
      </c>
      <c r="K25">
        <v>1582</v>
      </c>
      <c r="L25">
        <v>1338</v>
      </c>
      <c r="M25">
        <v>1152</v>
      </c>
      <c r="N25">
        <v>1238</v>
      </c>
      <c r="O25">
        <v>931</v>
      </c>
      <c r="P25">
        <v>886</v>
      </c>
      <c r="Q25">
        <v>976</v>
      </c>
      <c r="R25">
        <v>877</v>
      </c>
      <c r="S25">
        <f t="shared" si="0"/>
        <v>15108</v>
      </c>
    </row>
    <row r="26" spans="1:19" x14ac:dyDescent="0.25">
      <c r="A26" s="65" t="s">
        <v>117</v>
      </c>
      <c r="B26" s="66" t="s">
        <v>118</v>
      </c>
      <c r="C26" t="s">
        <v>61</v>
      </c>
      <c r="D26" s="66" t="s">
        <v>62</v>
      </c>
      <c r="E26">
        <v>6</v>
      </c>
      <c r="F26">
        <v>669</v>
      </c>
      <c r="G26">
        <v>988</v>
      </c>
      <c r="H26">
        <v>788</v>
      </c>
      <c r="I26">
        <v>1208</v>
      </c>
      <c r="J26">
        <v>1239</v>
      </c>
      <c r="K26">
        <v>1061</v>
      </c>
      <c r="L26">
        <v>830</v>
      </c>
      <c r="M26">
        <v>843</v>
      </c>
      <c r="N26">
        <v>825</v>
      </c>
      <c r="O26">
        <v>839</v>
      </c>
      <c r="P26">
        <v>681</v>
      </c>
      <c r="Q26">
        <v>656</v>
      </c>
      <c r="R26">
        <v>805</v>
      </c>
      <c r="S26">
        <f t="shared" si="0"/>
        <v>11432</v>
      </c>
    </row>
    <row r="27" spans="1:19" x14ac:dyDescent="0.25">
      <c r="A27" s="65" t="s">
        <v>119</v>
      </c>
      <c r="B27" s="66" t="s">
        <v>120</v>
      </c>
      <c r="C27" t="s">
        <v>61</v>
      </c>
      <c r="D27" s="66" t="s">
        <v>62</v>
      </c>
      <c r="E27">
        <v>10</v>
      </c>
      <c r="F27">
        <v>1043</v>
      </c>
      <c r="G27">
        <v>1858</v>
      </c>
      <c r="H27">
        <v>1162</v>
      </c>
      <c r="I27">
        <v>3958</v>
      </c>
      <c r="J27">
        <v>1976</v>
      </c>
      <c r="K27">
        <v>3937</v>
      </c>
      <c r="L27">
        <v>2598</v>
      </c>
      <c r="M27">
        <v>1900</v>
      </c>
      <c r="N27">
        <v>1762</v>
      </c>
      <c r="O27">
        <v>1382</v>
      </c>
      <c r="P27">
        <v>842</v>
      </c>
      <c r="Q27">
        <v>1467</v>
      </c>
      <c r="R27">
        <v>1097</v>
      </c>
      <c r="S27">
        <f t="shared" si="0"/>
        <v>24982</v>
      </c>
    </row>
    <row r="28" spans="1:19" x14ac:dyDescent="0.25">
      <c r="A28" s="65" t="s">
        <v>121</v>
      </c>
      <c r="B28" s="66" t="s">
        <v>122</v>
      </c>
      <c r="C28" t="s">
        <v>61</v>
      </c>
      <c r="D28" s="66" t="s">
        <v>62</v>
      </c>
      <c r="E28">
        <v>10</v>
      </c>
      <c r="F28">
        <v>1833</v>
      </c>
      <c r="G28">
        <v>2049</v>
      </c>
      <c r="H28">
        <v>2073</v>
      </c>
      <c r="I28">
        <v>5402</v>
      </c>
      <c r="J28">
        <v>1225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12582</v>
      </c>
    </row>
    <row r="29" spans="1:19" x14ac:dyDescent="0.25">
      <c r="A29" s="65" t="s">
        <v>123</v>
      </c>
      <c r="B29" s="66" t="s">
        <v>124</v>
      </c>
      <c r="C29" t="s">
        <v>61</v>
      </c>
      <c r="D29" s="66" t="s">
        <v>62</v>
      </c>
      <c r="E29">
        <v>10</v>
      </c>
      <c r="F29">
        <v>684</v>
      </c>
      <c r="G29">
        <v>1338</v>
      </c>
      <c r="H29">
        <v>811</v>
      </c>
      <c r="I29">
        <v>2904</v>
      </c>
      <c r="J29">
        <v>500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6237</v>
      </c>
    </row>
    <row r="30" spans="1:19" x14ac:dyDescent="0.25">
      <c r="A30" s="65" t="s">
        <v>125</v>
      </c>
      <c r="B30" s="66" t="s">
        <v>126</v>
      </c>
      <c r="C30" t="s">
        <v>61</v>
      </c>
      <c r="D30" s="66" t="s">
        <v>62</v>
      </c>
      <c r="E30">
        <v>10</v>
      </c>
      <c r="F30">
        <v>774</v>
      </c>
      <c r="G30">
        <v>975</v>
      </c>
      <c r="H30">
        <v>1334</v>
      </c>
      <c r="I30">
        <v>1910</v>
      </c>
      <c r="J30">
        <v>1663</v>
      </c>
      <c r="K30">
        <v>1090</v>
      </c>
      <c r="L30">
        <v>1606</v>
      </c>
      <c r="M30">
        <v>1092</v>
      </c>
      <c r="N30">
        <v>1014</v>
      </c>
      <c r="O30">
        <v>885</v>
      </c>
      <c r="P30">
        <v>881</v>
      </c>
      <c r="Q30">
        <v>812</v>
      </c>
      <c r="R30">
        <v>778</v>
      </c>
      <c r="S30">
        <f t="shared" si="0"/>
        <v>14814</v>
      </c>
    </row>
    <row r="31" spans="1:19" x14ac:dyDescent="0.25">
      <c r="A31" s="65" t="s">
        <v>127</v>
      </c>
      <c r="B31" s="66" t="s">
        <v>128</v>
      </c>
      <c r="C31" t="s">
        <v>61</v>
      </c>
      <c r="D31" s="66" t="s">
        <v>62</v>
      </c>
      <c r="E31">
        <v>5</v>
      </c>
      <c r="F31">
        <v>801</v>
      </c>
      <c r="G31">
        <v>790</v>
      </c>
      <c r="H31">
        <v>817</v>
      </c>
      <c r="I31">
        <v>935</v>
      </c>
      <c r="J31">
        <v>304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3647</v>
      </c>
    </row>
    <row r="32" spans="1:19" x14ac:dyDescent="0.25">
      <c r="A32" s="65" t="s">
        <v>131</v>
      </c>
      <c r="B32" s="66" t="s">
        <v>132</v>
      </c>
      <c r="C32" t="s">
        <v>61</v>
      </c>
      <c r="D32" s="66" t="s">
        <v>62</v>
      </c>
      <c r="E32">
        <v>5</v>
      </c>
      <c r="F32">
        <v>999</v>
      </c>
      <c r="G32">
        <v>1430</v>
      </c>
      <c r="H32">
        <v>1261</v>
      </c>
      <c r="I32">
        <v>1563</v>
      </c>
      <c r="J32">
        <v>1133</v>
      </c>
      <c r="K32">
        <v>1562</v>
      </c>
      <c r="L32">
        <v>1351</v>
      </c>
      <c r="M32">
        <v>1266</v>
      </c>
      <c r="N32">
        <v>1267</v>
      </c>
      <c r="O32">
        <v>1147</v>
      </c>
      <c r="P32">
        <v>933</v>
      </c>
      <c r="Q32">
        <v>1147</v>
      </c>
      <c r="R32">
        <v>943</v>
      </c>
      <c r="S32">
        <f t="shared" si="0"/>
        <v>16002</v>
      </c>
    </row>
    <row r="33" spans="1:19" x14ac:dyDescent="0.25">
      <c r="A33" s="65" t="s">
        <v>133</v>
      </c>
      <c r="B33" s="66" t="s">
        <v>134</v>
      </c>
      <c r="C33" t="s">
        <v>61</v>
      </c>
      <c r="D33" s="66" t="s">
        <v>62</v>
      </c>
      <c r="E33">
        <v>5</v>
      </c>
      <c r="F33">
        <v>181</v>
      </c>
      <c r="G33">
        <v>180</v>
      </c>
      <c r="H33">
        <v>183</v>
      </c>
      <c r="I33">
        <v>189</v>
      </c>
      <c r="J33">
        <v>187</v>
      </c>
      <c r="K33">
        <v>191</v>
      </c>
      <c r="L33">
        <v>194</v>
      </c>
      <c r="M33">
        <v>194</v>
      </c>
      <c r="N33">
        <v>195</v>
      </c>
      <c r="O33">
        <v>184</v>
      </c>
      <c r="P33">
        <v>142</v>
      </c>
      <c r="Q33">
        <v>190</v>
      </c>
      <c r="R33">
        <v>185</v>
      </c>
      <c r="S33">
        <f t="shared" si="0"/>
        <v>2395</v>
      </c>
    </row>
    <row r="34" spans="1:19" x14ac:dyDescent="0.25">
      <c r="A34" s="65" t="s">
        <v>135</v>
      </c>
      <c r="B34" s="66" t="s">
        <v>136</v>
      </c>
      <c r="C34" t="s">
        <v>61</v>
      </c>
      <c r="D34" s="66" t="s">
        <v>62</v>
      </c>
      <c r="E34">
        <v>5</v>
      </c>
      <c r="F34">
        <v>1095</v>
      </c>
      <c r="G34">
        <v>1345</v>
      </c>
      <c r="H34">
        <v>1411</v>
      </c>
      <c r="I34">
        <v>1691</v>
      </c>
      <c r="J34">
        <v>1210</v>
      </c>
      <c r="K34">
        <v>1841</v>
      </c>
      <c r="L34">
        <v>1519</v>
      </c>
      <c r="M34">
        <v>1211</v>
      </c>
      <c r="N34">
        <v>724</v>
      </c>
      <c r="O34">
        <v>0</v>
      </c>
      <c r="P34">
        <v>0</v>
      </c>
      <c r="Q34">
        <v>0</v>
      </c>
      <c r="R34">
        <v>0</v>
      </c>
      <c r="S34">
        <f t="shared" si="0"/>
        <v>12047</v>
      </c>
    </row>
    <row r="35" spans="1:19" x14ac:dyDescent="0.25">
      <c r="A35" s="65" t="s">
        <v>137</v>
      </c>
      <c r="B35" s="66" t="s">
        <v>138</v>
      </c>
      <c r="C35" t="s">
        <v>61</v>
      </c>
      <c r="D35" s="66" t="s">
        <v>62</v>
      </c>
      <c r="E35">
        <v>5</v>
      </c>
      <c r="F35">
        <v>1039</v>
      </c>
      <c r="G35">
        <v>1329</v>
      </c>
      <c r="H35">
        <v>1305</v>
      </c>
      <c r="I35">
        <v>1654</v>
      </c>
      <c r="J35">
        <v>1322</v>
      </c>
      <c r="K35">
        <v>1499</v>
      </c>
      <c r="L35">
        <v>1341</v>
      </c>
      <c r="M35">
        <v>1362</v>
      </c>
      <c r="N35">
        <v>1324</v>
      </c>
      <c r="O35">
        <v>1119</v>
      </c>
      <c r="P35">
        <v>1138</v>
      </c>
      <c r="Q35">
        <v>1075</v>
      </c>
      <c r="R35">
        <v>1162</v>
      </c>
      <c r="S35">
        <f t="shared" si="0"/>
        <v>16669</v>
      </c>
    </row>
    <row r="36" spans="1:19" x14ac:dyDescent="0.25">
      <c r="A36" s="65" t="s">
        <v>139</v>
      </c>
      <c r="B36" s="66" t="s">
        <v>140</v>
      </c>
      <c r="C36" t="s">
        <v>61</v>
      </c>
      <c r="D36" s="66" t="s">
        <v>62</v>
      </c>
      <c r="E36">
        <v>4.5</v>
      </c>
      <c r="F36">
        <v>381</v>
      </c>
      <c r="G36">
        <v>518</v>
      </c>
      <c r="H36">
        <v>374</v>
      </c>
      <c r="I36">
        <v>587</v>
      </c>
      <c r="J36">
        <v>427</v>
      </c>
      <c r="K36">
        <v>537</v>
      </c>
      <c r="L36">
        <v>587</v>
      </c>
      <c r="M36">
        <v>438</v>
      </c>
      <c r="N36">
        <v>432</v>
      </c>
      <c r="O36">
        <v>420</v>
      </c>
      <c r="P36">
        <v>362</v>
      </c>
      <c r="Q36">
        <v>433</v>
      </c>
      <c r="R36">
        <v>365</v>
      </c>
      <c r="S36">
        <f t="shared" si="0"/>
        <v>5861</v>
      </c>
    </row>
    <row r="37" spans="1:19" x14ac:dyDescent="0.25">
      <c r="A37" s="65" t="s">
        <v>141</v>
      </c>
      <c r="B37" s="66" t="s">
        <v>142</v>
      </c>
      <c r="C37" t="s">
        <v>61</v>
      </c>
      <c r="D37" s="66" t="s">
        <v>62</v>
      </c>
      <c r="E37">
        <v>5</v>
      </c>
      <c r="F37">
        <v>494</v>
      </c>
      <c r="G37">
        <v>589</v>
      </c>
      <c r="H37">
        <v>411</v>
      </c>
      <c r="I37">
        <v>385</v>
      </c>
      <c r="J37">
        <v>385</v>
      </c>
      <c r="K37">
        <v>386</v>
      </c>
      <c r="L37">
        <v>384</v>
      </c>
      <c r="M37">
        <v>385</v>
      </c>
      <c r="N37">
        <v>390</v>
      </c>
      <c r="O37">
        <v>389</v>
      </c>
      <c r="P37">
        <v>389</v>
      </c>
      <c r="Q37">
        <v>388</v>
      </c>
      <c r="R37">
        <v>372</v>
      </c>
      <c r="S37">
        <f t="shared" si="0"/>
        <v>5347</v>
      </c>
    </row>
    <row r="38" spans="1:19" x14ac:dyDescent="0.25">
      <c r="A38" s="65" t="s">
        <v>143</v>
      </c>
      <c r="B38" s="66" t="s">
        <v>144</v>
      </c>
      <c r="C38" t="s">
        <v>61</v>
      </c>
      <c r="D38" s="66" t="s">
        <v>62</v>
      </c>
      <c r="E38">
        <v>10</v>
      </c>
      <c r="F38">
        <v>598</v>
      </c>
      <c r="G38">
        <v>926</v>
      </c>
      <c r="H38">
        <v>832</v>
      </c>
      <c r="I38">
        <v>793</v>
      </c>
      <c r="J38">
        <v>811</v>
      </c>
      <c r="K38">
        <v>900</v>
      </c>
      <c r="L38">
        <v>931</v>
      </c>
      <c r="M38">
        <v>834</v>
      </c>
      <c r="N38">
        <v>816</v>
      </c>
      <c r="O38">
        <v>713</v>
      </c>
      <c r="P38">
        <v>409</v>
      </c>
      <c r="Q38">
        <v>823</v>
      </c>
      <c r="R38">
        <v>677</v>
      </c>
      <c r="S38">
        <f t="shared" si="0"/>
        <v>10063</v>
      </c>
    </row>
    <row r="39" spans="1:19" x14ac:dyDescent="0.25">
      <c r="A39" s="65" t="s">
        <v>145</v>
      </c>
      <c r="B39" s="66" t="s">
        <v>146</v>
      </c>
      <c r="C39" t="s">
        <v>61</v>
      </c>
      <c r="D39" s="66" t="s">
        <v>62</v>
      </c>
      <c r="E39">
        <v>8</v>
      </c>
      <c r="F39">
        <v>1944</v>
      </c>
      <c r="G39">
        <v>2457</v>
      </c>
      <c r="H39">
        <v>1936</v>
      </c>
      <c r="I39">
        <v>2666</v>
      </c>
      <c r="J39">
        <v>2040</v>
      </c>
      <c r="K39">
        <v>2567</v>
      </c>
      <c r="L39">
        <v>2359</v>
      </c>
      <c r="M39">
        <v>2046</v>
      </c>
      <c r="N39">
        <v>2037</v>
      </c>
      <c r="O39">
        <v>1929</v>
      </c>
      <c r="P39">
        <v>1852</v>
      </c>
      <c r="Q39">
        <v>1743</v>
      </c>
      <c r="R39">
        <v>1641</v>
      </c>
      <c r="S39">
        <f t="shared" si="0"/>
        <v>27217</v>
      </c>
    </row>
    <row r="40" spans="1:19" x14ac:dyDescent="0.25">
      <c r="A40" s="65" t="s">
        <v>147</v>
      </c>
      <c r="B40" s="66" t="s">
        <v>148</v>
      </c>
      <c r="C40" t="s">
        <v>61</v>
      </c>
      <c r="D40" s="66" t="s">
        <v>62</v>
      </c>
      <c r="E40">
        <v>10</v>
      </c>
      <c r="F40">
        <v>685</v>
      </c>
      <c r="G40">
        <v>1118</v>
      </c>
      <c r="H40">
        <v>791</v>
      </c>
      <c r="I40">
        <v>1503</v>
      </c>
      <c r="J40">
        <v>1089</v>
      </c>
      <c r="K40">
        <v>1206</v>
      </c>
      <c r="L40">
        <v>1187</v>
      </c>
      <c r="M40">
        <v>1089</v>
      </c>
      <c r="N40">
        <v>1205</v>
      </c>
      <c r="O40">
        <v>782</v>
      </c>
      <c r="P40">
        <v>792</v>
      </c>
      <c r="Q40">
        <v>788</v>
      </c>
      <c r="R40">
        <v>785</v>
      </c>
      <c r="S40">
        <f t="shared" si="0"/>
        <v>13020</v>
      </c>
    </row>
    <row r="41" spans="1:19" x14ac:dyDescent="0.25">
      <c r="A41" s="65" t="s">
        <v>149</v>
      </c>
      <c r="B41" s="66" t="s">
        <v>150</v>
      </c>
      <c r="C41" t="s">
        <v>61</v>
      </c>
      <c r="D41" s="66" t="s">
        <v>62</v>
      </c>
      <c r="E41">
        <v>10</v>
      </c>
      <c r="F41">
        <v>888</v>
      </c>
      <c r="G41">
        <v>1088</v>
      </c>
      <c r="H41">
        <v>895</v>
      </c>
      <c r="I41">
        <v>1757</v>
      </c>
      <c r="J41">
        <v>1482</v>
      </c>
      <c r="K41">
        <v>1678</v>
      </c>
      <c r="L41">
        <v>1102</v>
      </c>
      <c r="M41">
        <v>1084</v>
      </c>
      <c r="N41">
        <v>1192</v>
      </c>
      <c r="O41">
        <v>786</v>
      </c>
      <c r="P41">
        <v>798</v>
      </c>
      <c r="Q41">
        <v>799</v>
      </c>
      <c r="R41">
        <v>792</v>
      </c>
      <c r="S41">
        <f t="shared" si="0"/>
        <v>14341</v>
      </c>
    </row>
    <row r="42" spans="1:19" x14ac:dyDescent="0.25">
      <c r="A42" s="65" t="s">
        <v>151</v>
      </c>
      <c r="B42" s="66" t="s">
        <v>152</v>
      </c>
      <c r="C42" t="s">
        <v>61</v>
      </c>
      <c r="D42" s="66" t="s">
        <v>62</v>
      </c>
      <c r="E42">
        <v>10.3</v>
      </c>
      <c r="F42">
        <v>5707</v>
      </c>
      <c r="G42">
        <v>4485</v>
      </c>
      <c r="H42">
        <v>3871</v>
      </c>
      <c r="I42">
        <v>5605</v>
      </c>
      <c r="J42">
        <v>3596</v>
      </c>
      <c r="K42">
        <v>5027</v>
      </c>
      <c r="L42">
        <v>4216</v>
      </c>
      <c r="M42">
        <v>4612</v>
      </c>
      <c r="N42">
        <v>4685</v>
      </c>
      <c r="O42">
        <v>3918</v>
      </c>
      <c r="P42">
        <v>5109</v>
      </c>
      <c r="Q42">
        <v>4573</v>
      </c>
      <c r="R42">
        <v>4191</v>
      </c>
      <c r="S42">
        <f t="shared" si="0"/>
        <v>59595</v>
      </c>
    </row>
    <row r="43" spans="1:19" x14ac:dyDescent="0.25">
      <c r="A43" s="65" t="s">
        <v>153</v>
      </c>
      <c r="B43" s="66" t="s">
        <v>154</v>
      </c>
      <c r="C43" t="s">
        <v>61</v>
      </c>
      <c r="D43" s="66" t="s">
        <v>62</v>
      </c>
      <c r="E43">
        <v>10</v>
      </c>
      <c r="F43">
        <v>786</v>
      </c>
      <c r="G43">
        <v>887</v>
      </c>
      <c r="H43">
        <v>796</v>
      </c>
      <c r="I43">
        <v>1001</v>
      </c>
      <c r="J43">
        <v>1095</v>
      </c>
      <c r="K43">
        <v>1107</v>
      </c>
      <c r="L43">
        <v>1105</v>
      </c>
      <c r="M43">
        <v>898</v>
      </c>
      <c r="N43">
        <v>1007</v>
      </c>
      <c r="O43">
        <v>807</v>
      </c>
      <c r="P43">
        <v>791</v>
      </c>
      <c r="Q43">
        <v>905</v>
      </c>
      <c r="R43">
        <v>694</v>
      </c>
      <c r="S43">
        <f t="shared" si="0"/>
        <v>11879</v>
      </c>
    </row>
    <row r="44" spans="1:19" x14ac:dyDescent="0.25">
      <c r="A44" s="65" t="s">
        <v>155</v>
      </c>
      <c r="B44" s="66" t="s">
        <v>156</v>
      </c>
      <c r="C44" t="s">
        <v>61</v>
      </c>
      <c r="D44" s="66" t="s">
        <v>62</v>
      </c>
      <c r="E44">
        <v>11.5</v>
      </c>
      <c r="F44">
        <v>1254</v>
      </c>
      <c r="G44">
        <v>1516</v>
      </c>
      <c r="H44">
        <v>1040</v>
      </c>
      <c r="I44">
        <v>2648</v>
      </c>
      <c r="J44">
        <v>415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6873</v>
      </c>
    </row>
    <row r="45" spans="1:19" x14ac:dyDescent="0.25">
      <c r="A45" s="65" t="s">
        <v>157</v>
      </c>
      <c r="B45" s="66" t="s">
        <v>158</v>
      </c>
      <c r="C45" t="s">
        <v>61</v>
      </c>
      <c r="D45" s="66" t="s">
        <v>62</v>
      </c>
      <c r="E45">
        <v>10</v>
      </c>
      <c r="F45">
        <v>588</v>
      </c>
      <c r="G45">
        <v>1081</v>
      </c>
      <c r="H45">
        <v>800</v>
      </c>
      <c r="I45">
        <v>1389</v>
      </c>
      <c r="J45">
        <v>1073</v>
      </c>
      <c r="K45">
        <v>1266</v>
      </c>
      <c r="L45">
        <v>1078</v>
      </c>
      <c r="M45">
        <v>802</v>
      </c>
      <c r="N45">
        <v>898</v>
      </c>
      <c r="O45">
        <v>972</v>
      </c>
      <c r="P45">
        <v>598</v>
      </c>
      <c r="Q45">
        <v>801</v>
      </c>
      <c r="R45">
        <v>707</v>
      </c>
      <c r="S45">
        <f t="shared" si="0"/>
        <v>12053</v>
      </c>
    </row>
    <row r="46" spans="1:19" x14ac:dyDescent="0.25">
      <c r="A46" s="65" t="s">
        <v>159</v>
      </c>
      <c r="B46" s="66" t="s">
        <v>160</v>
      </c>
      <c r="C46" t="s">
        <v>61</v>
      </c>
      <c r="D46" s="66" t="s">
        <v>62</v>
      </c>
      <c r="E46">
        <v>10</v>
      </c>
      <c r="F46">
        <v>1407</v>
      </c>
      <c r="G46">
        <v>1181</v>
      </c>
      <c r="H46">
        <v>981</v>
      </c>
      <c r="I46">
        <v>1464</v>
      </c>
      <c r="J46">
        <v>1358</v>
      </c>
      <c r="K46">
        <v>1153</v>
      </c>
      <c r="L46">
        <v>1265</v>
      </c>
      <c r="M46">
        <v>1291</v>
      </c>
      <c r="N46">
        <v>1492</v>
      </c>
      <c r="O46">
        <v>1006</v>
      </c>
      <c r="P46">
        <v>984</v>
      </c>
      <c r="Q46">
        <v>1363</v>
      </c>
      <c r="R46">
        <v>987</v>
      </c>
      <c r="S46">
        <f t="shared" si="0"/>
        <v>15932</v>
      </c>
    </row>
    <row r="47" spans="1:19" x14ac:dyDescent="0.25">
      <c r="A47" s="65" t="s">
        <v>169</v>
      </c>
      <c r="B47" s="66" t="s">
        <v>170</v>
      </c>
      <c r="C47" t="s">
        <v>67</v>
      </c>
      <c r="D47" s="66" t="s">
        <v>68</v>
      </c>
      <c r="E47">
        <v>3</v>
      </c>
      <c r="F47">
        <v>1008</v>
      </c>
      <c r="G47">
        <v>495</v>
      </c>
      <c r="H47">
        <v>1019</v>
      </c>
      <c r="I47">
        <v>498</v>
      </c>
      <c r="J47">
        <v>542</v>
      </c>
      <c r="K47">
        <v>503</v>
      </c>
      <c r="L47">
        <v>1011</v>
      </c>
      <c r="M47">
        <v>504</v>
      </c>
      <c r="N47">
        <v>480</v>
      </c>
      <c r="O47">
        <v>980</v>
      </c>
      <c r="P47">
        <v>988</v>
      </c>
      <c r="Q47">
        <v>0</v>
      </c>
      <c r="R47">
        <v>1015</v>
      </c>
      <c r="S47">
        <f t="shared" si="0"/>
        <v>9043</v>
      </c>
    </row>
    <row r="48" spans="1:19" x14ac:dyDescent="0.25">
      <c r="A48" s="65" t="s">
        <v>171</v>
      </c>
      <c r="B48" s="66" t="s">
        <v>172</v>
      </c>
      <c r="C48" t="s">
        <v>173</v>
      </c>
      <c r="D48" s="66" t="s">
        <v>174</v>
      </c>
      <c r="E48">
        <v>6.5</v>
      </c>
      <c r="G48">
        <v>784</v>
      </c>
      <c r="K48">
        <v>0</v>
      </c>
      <c r="L48">
        <v>0</v>
      </c>
      <c r="M48">
        <v>0</v>
      </c>
      <c r="N48">
        <v>8439</v>
      </c>
      <c r="O48">
        <v>10790</v>
      </c>
      <c r="P48">
        <v>1889</v>
      </c>
      <c r="Q48">
        <v>0</v>
      </c>
      <c r="R48">
        <v>0</v>
      </c>
      <c r="S48">
        <f t="shared" si="0"/>
        <v>21902</v>
      </c>
    </row>
    <row r="49" spans="1:19" x14ac:dyDescent="0.25">
      <c r="A49" s="65" t="s">
        <v>175</v>
      </c>
      <c r="B49" s="66" t="s">
        <v>176</v>
      </c>
      <c r="C49" t="s">
        <v>173</v>
      </c>
      <c r="D49" s="66" t="s">
        <v>174</v>
      </c>
      <c r="E49">
        <v>7.5</v>
      </c>
      <c r="F49">
        <v>7212</v>
      </c>
      <c r="G49">
        <v>2964</v>
      </c>
      <c r="I49">
        <v>7564</v>
      </c>
      <c r="J49">
        <v>5148</v>
      </c>
      <c r="K49">
        <v>5962</v>
      </c>
      <c r="L49">
        <v>8835</v>
      </c>
      <c r="M49">
        <v>0</v>
      </c>
      <c r="N49">
        <v>9557</v>
      </c>
      <c r="O49">
        <v>10029</v>
      </c>
      <c r="P49">
        <v>0</v>
      </c>
      <c r="Q49">
        <v>10557</v>
      </c>
      <c r="R49">
        <v>5253</v>
      </c>
      <c r="S49">
        <f t="shared" si="0"/>
        <v>73081</v>
      </c>
    </row>
    <row r="50" spans="1:19" x14ac:dyDescent="0.25">
      <c r="A50" s="65" t="s">
        <v>177</v>
      </c>
      <c r="B50" s="66" t="s">
        <v>178</v>
      </c>
      <c r="C50" t="s">
        <v>173</v>
      </c>
      <c r="D50" s="66" t="s">
        <v>174</v>
      </c>
      <c r="E50">
        <v>12</v>
      </c>
      <c r="F50">
        <v>5619</v>
      </c>
      <c r="G50">
        <v>6113</v>
      </c>
      <c r="H50">
        <v>5132</v>
      </c>
      <c r="I50">
        <v>4681</v>
      </c>
      <c r="J50">
        <v>4720</v>
      </c>
      <c r="K50">
        <v>457</v>
      </c>
      <c r="L50">
        <v>5174</v>
      </c>
      <c r="M50">
        <v>9471</v>
      </c>
      <c r="N50">
        <v>9383</v>
      </c>
      <c r="O50">
        <v>9336</v>
      </c>
      <c r="P50">
        <v>9583</v>
      </c>
      <c r="Q50">
        <v>9253</v>
      </c>
      <c r="R50">
        <v>0</v>
      </c>
      <c r="S50">
        <f t="shared" si="0"/>
        <v>78922</v>
      </c>
    </row>
    <row r="51" spans="1:19" x14ac:dyDescent="0.25">
      <c r="A51" s="65" t="s">
        <v>181</v>
      </c>
      <c r="B51" s="66" t="s">
        <v>182</v>
      </c>
      <c r="C51" t="s">
        <v>173</v>
      </c>
      <c r="D51" s="66" t="s">
        <v>174</v>
      </c>
      <c r="E51">
        <v>7.5</v>
      </c>
      <c r="F51">
        <v>7542</v>
      </c>
      <c r="H51">
        <v>3694</v>
      </c>
      <c r="I51">
        <v>2853</v>
      </c>
      <c r="J51">
        <v>5280</v>
      </c>
      <c r="K51">
        <v>6139</v>
      </c>
      <c r="L51">
        <v>6916</v>
      </c>
      <c r="M51">
        <v>0</v>
      </c>
      <c r="N51">
        <v>10580</v>
      </c>
      <c r="O51">
        <v>10777</v>
      </c>
      <c r="P51">
        <v>0</v>
      </c>
      <c r="Q51">
        <v>9136</v>
      </c>
      <c r="R51">
        <v>5203</v>
      </c>
      <c r="S51">
        <f t="shared" si="0"/>
        <v>68120</v>
      </c>
    </row>
    <row r="52" spans="1:19" x14ac:dyDescent="0.25">
      <c r="A52" s="65" t="s">
        <v>183</v>
      </c>
      <c r="B52" s="66" t="s">
        <v>184</v>
      </c>
      <c r="C52" t="s">
        <v>173</v>
      </c>
      <c r="D52" s="66" t="s">
        <v>174</v>
      </c>
      <c r="E52">
        <v>12</v>
      </c>
      <c r="F52">
        <v>8081</v>
      </c>
      <c r="G52">
        <v>4360</v>
      </c>
      <c r="H52">
        <v>5787</v>
      </c>
      <c r="I52">
        <v>3977</v>
      </c>
      <c r="J52">
        <v>4757</v>
      </c>
      <c r="K52">
        <v>5793</v>
      </c>
      <c r="L52">
        <v>9627</v>
      </c>
      <c r="M52">
        <v>0</v>
      </c>
      <c r="N52">
        <v>9601</v>
      </c>
      <c r="O52">
        <v>10621</v>
      </c>
      <c r="P52">
        <v>10438</v>
      </c>
      <c r="Q52">
        <v>9557</v>
      </c>
      <c r="R52">
        <v>4818</v>
      </c>
      <c r="S52">
        <f t="shared" si="0"/>
        <v>87417</v>
      </c>
    </row>
    <row r="53" spans="1:19" x14ac:dyDescent="0.25">
      <c r="A53" s="65" t="s">
        <v>185</v>
      </c>
      <c r="B53" s="66" t="s">
        <v>186</v>
      </c>
      <c r="C53" t="s">
        <v>173</v>
      </c>
      <c r="D53" s="66" t="s">
        <v>174</v>
      </c>
      <c r="E53">
        <v>7.5</v>
      </c>
      <c r="F53">
        <v>687</v>
      </c>
      <c r="H53">
        <v>2958</v>
      </c>
      <c r="I53">
        <v>2894</v>
      </c>
      <c r="J53">
        <v>12298</v>
      </c>
      <c r="K53">
        <v>0</v>
      </c>
      <c r="L53">
        <v>6743</v>
      </c>
      <c r="M53">
        <v>0</v>
      </c>
      <c r="N53">
        <v>0</v>
      </c>
      <c r="O53">
        <v>10343</v>
      </c>
      <c r="P53">
        <v>8969</v>
      </c>
      <c r="Q53">
        <v>0</v>
      </c>
      <c r="R53">
        <v>15190</v>
      </c>
      <c r="S53">
        <f t="shared" si="0"/>
        <v>60082</v>
      </c>
    </row>
    <row r="54" spans="1:19" x14ac:dyDescent="0.25">
      <c r="A54" s="65" t="s">
        <v>187</v>
      </c>
      <c r="B54" s="66" t="s">
        <v>188</v>
      </c>
      <c r="C54" t="s">
        <v>173</v>
      </c>
      <c r="D54" s="66" t="s">
        <v>174</v>
      </c>
      <c r="E54">
        <v>12</v>
      </c>
      <c r="F54">
        <v>6205</v>
      </c>
      <c r="G54">
        <v>7547</v>
      </c>
      <c r="H54">
        <v>10334</v>
      </c>
      <c r="J54">
        <v>3672</v>
      </c>
      <c r="K54">
        <v>4786</v>
      </c>
      <c r="L54">
        <v>4797</v>
      </c>
      <c r="M54">
        <v>9736</v>
      </c>
      <c r="N54">
        <v>9126</v>
      </c>
      <c r="O54">
        <v>10570</v>
      </c>
      <c r="P54">
        <v>10584</v>
      </c>
      <c r="Q54">
        <v>10512</v>
      </c>
      <c r="R54">
        <v>4763</v>
      </c>
      <c r="S54">
        <f t="shared" si="0"/>
        <v>92632</v>
      </c>
    </row>
    <row r="55" spans="1:19" x14ac:dyDescent="0.25">
      <c r="A55" s="65" t="s">
        <v>189</v>
      </c>
      <c r="B55" s="66" t="s">
        <v>190</v>
      </c>
      <c r="C55" t="s">
        <v>173</v>
      </c>
      <c r="D55" s="66" t="s">
        <v>174</v>
      </c>
      <c r="E55">
        <v>7.5</v>
      </c>
      <c r="F55">
        <v>5244</v>
      </c>
      <c r="I55">
        <v>3762</v>
      </c>
      <c r="J55">
        <v>4428</v>
      </c>
      <c r="K55">
        <v>4497</v>
      </c>
      <c r="L55">
        <v>9071</v>
      </c>
      <c r="M55">
        <v>0</v>
      </c>
      <c r="N55">
        <v>0</v>
      </c>
      <c r="O55">
        <v>10539</v>
      </c>
      <c r="P55">
        <v>0</v>
      </c>
      <c r="Q55">
        <v>5647</v>
      </c>
      <c r="R55">
        <v>5281</v>
      </c>
      <c r="S55">
        <f t="shared" si="0"/>
        <v>48469</v>
      </c>
    </row>
    <row r="56" spans="1:19" x14ac:dyDescent="0.25">
      <c r="A56" s="65" t="s">
        <v>191</v>
      </c>
      <c r="B56" s="66" t="s">
        <v>192</v>
      </c>
      <c r="C56" t="s">
        <v>173</v>
      </c>
      <c r="D56" s="66" t="s">
        <v>174</v>
      </c>
      <c r="E56">
        <v>12</v>
      </c>
      <c r="F56">
        <v>8556</v>
      </c>
      <c r="G56">
        <v>3316</v>
      </c>
      <c r="H56">
        <v>4253</v>
      </c>
      <c r="I56">
        <v>4247</v>
      </c>
      <c r="J56">
        <v>4277</v>
      </c>
      <c r="K56">
        <v>0</v>
      </c>
      <c r="L56">
        <v>4275</v>
      </c>
      <c r="M56">
        <v>6684</v>
      </c>
      <c r="N56">
        <v>4748</v>
      </c>
      <c r="O56">
        <v>9023</v>
      </c>
      <c r="P56">
        <v>9604</v>
      </c>
      <c r="Q56">
        <v>0</v>
      </c>
      <c r="R56">
        <v>7775</v>
      </c>
      <c r="S56">
        <f t="shared" si="0"/>
        <v>66758</v>
      </c>
    </row>
    <row r="57" spans="1:19" x14ac:dyDescent="0.25">
      <c r="A57" s="65" t="s">
        <v>203</v>
      </c>
      <c r="B57" s="66" t="s">
        <v>204</v>
      </c>
      <c r="C57" t="s">
        <v>173</v>
      </c>
      <c r="D57" s="66" t="s">
        <v>174</v>
      </c>
      <c r="E57">
        <v>30</v>
      </c>
      <c r="F57">
        <v>3360</v>
      </c>
      <c r="G57">
        <v>1091</v>
      </c>
      <c r="K57">
        <v>0</v>
      </c>
      <c r="L57">
        <v>0</v>
      </c>
      <c r="M57">
        <v>2240</v>
      </c>
      <c r="N57">
        <v>6720</v>
      </c>
      <c r="O57">
        <v>4380</v>
      </c>
      <c r="P57">
        <v>6710</v>
      </c>
      <c r="Q57">
        <v>5600</v>
      </c>
      <c r="R57">
        <v>6720</v>
      </c>
      <c r="S57">
        <f t="shared" si="0"/>
        <v>36821</v>
      </c>
    </row>
    <row r="58" spans="1:19" x14ac:dyDescent="0.25">
      <c r="A58" s="65" t="s">
        <v>207</v>
      </c>
      <c r="B58" s="66" t="s">
        <v>208</v>
      </c>
      <c r="C58" t="s">
        <v>173</v>
      </c>
      <c r="D58" s="66" t="s">
        <v>174</v>
      </c>
      <c r="E58">
        <v>30</v>
      </c>
      <c r="F58">
        <v>4480</v>
      </c>
      <c r="G58">
        <v>3920</v>
      </c>
      <c r="H58">
        <v>3560</v>
      </c>
      <c r="K58">
        <v>0</v>
      </c>
      <c r="L58">
        <v>0</v>
      </c>
      <c r="M58">
        <v>4960</v>
      </c>
      <c r="N58">
        <v>20</v>
      </c>
      <c r="O58">
        <v>-7</v>
      </c>
      <c r="P58">
        <v>0</v>
      </c>
      <c r="Q58">
        <v>0</v>
      </c>
      <c r="R58">
        <v>0</v>
      </c>
      <c r="S58">
        <f t="shared" si="0"/>
        <v>16933</v>
      </c>
    </row>
    <row r="59" spans="1:19" x14ac:dyDescent="0.25">
      <c r="A59" s="65" t="s">
        <v>209</v>
      </c>
      <c r="B59" s="66" t="s">
        <v>210</v>
      </c>
      <c r="C59" t="s">
        <v>173</v>
      </c>
      <c r="D59" s="66" t="s">
        <v>174</v>
      </c>
      <c r="E59">
        <v>12</v>
      </c>
      <c r="F59">
        <v>2886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2886</v>
      </c>
    </row>
    <row r="60" spans="1:19" x14ac:dyDescent="0.25">
      <c r="A60" s="65" t="s">
        <v>211</v>
      </c>
      <c r="B60" s="66" t="s">
        <v>212</v>
      </c>
      <c r="C60" t="s">
        <v>173</v>
      </c>
      <c r="D60" s="66" t="s">
        <v>174</v>
      </c>
      <c r="E60">
        <v>12</v>
      </c>
      <c r="F60">
        <v>7643</v>
      </c>
      <c r="H60">
        <v>3792</v>
      </c>
      <c r="I60">
        <v>3809</v>
      </c>
      <c r="J60">
        <v>2852</v>
      </c>
      <c r="K60">
        <v>0</v>
      </c>
      <c r="L60">
        <v>0</v>
      </c>
      <c r="M60">
        <v>8561</v>
      </c>
      <c r="N60">
        <v>9277</v>
      </c>
      <c r="O60">
        <v>10278</v>
      </c>
      <c r="P60">
        <v>0</v>
      </c>
      <c r="Q60">
        <v>0</v>
      </c>
      <c r="R60">
        <v>4699</v>
      </c>
      <c r="S60">
        <f t="shared" si="0"/>
        <v>50911</v>
      </c>
    </row>
    <row r="61" spans="1:19" x14ac:dyDescent="0.25">
      <c r="A61" s="65" t="s">
        <v>213</v>
      </c>
      <c r="B61" s="66" t="s">
        <v>214</v>
      </c>
      <c r="C61" t="s">
        <v>173</v>
      </c>
      <c r="D61" s="66" t="s">
        <v>174</v>
      </c>
      <c r="E61">
        <v>12</v>
      </c>
      <c r="F61">
        <v>1899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1899</v>
      </c>
    </row>
    <row r="62" spans="1:19" x14ac:dyDescent="0.25">
      <c r="A62" s="65" t="s">
        <v>215</v>
      </c>
      <c r="B62" s="66" t="s">
        <v>216</v>
      </c>
      <c r="C62" t="s">
        <v>173</v>
      </c>
      <c r="D62" s="66" t="s">
        <v>174</v>
      </c>
      <c r="E62">
        <v>12</v>
      </c>
      <c r="F62">
        <v>7731</v>
      </c>
      <c r="G62">
        <v>6148</v>
      </c>
      <c r="H62">
        <v>14086</v>
      </c>
      <c r="K62">
        <v>8254</v>
      </c>
      <c r="L62">
        <v>0</v>
      </c>
      <c r="M62">
        <v>8788</v>
      </c>
      <c r="N62">
        <v>8782</v>
      </c>
      <c r="O62">
        <v>10662</v>
      </c>
      <c r="P62">
        <v>2376</v>
      </c>
      <c r="Q62">
        <v>6783</v>
      </c>
      <c r="R62">
        <v>0</v>
      </c>
      <c r="S62">
        <f t="shared" si="0"/>
        <v>73610</v>
      </c>
    </row>
    <row r="63" spans="1:19" x14ac:dyDescent="0.25">
      <c r="A63" s="65" t="s">
        <v>217</v>
      </c>
      <c r="B63" s="66" t="s">
        <v>218</v>
      </c>
      <c r="C63" t="s">
        <v>173</v>
      </c>
      <c r="D63" s="66" t="s">
        <v>174</v>
      </c>
      <c r="E63">
        <v>12</v>
      </c>
      <c r="F63">
        <v>2611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2611</v>
      </c>
    </row>
    <row r="64" spans="1:19" x14ac:dyDescent="0.25">
      <c r="A64" s="65" t="s">
        <v>221</v>
      </c>
      <c r="B64" s="66" t="s">
        <v>222</v>
      </c>
      <c r="C64" t="s">
        <v>173</v>
      </c>
      <c r="D64" s="66" t="s">
        <v>174</v>
      </c>
      <c r="E64">
        <v>16</v>
      </c>
      <c r="H64">
        <v>1292</v>
      </c>
      <c r="I64">
        <v>1409</v>
      </c>
      <c r="J64">
        <v>1385</v>
      </c>
      <c r="K64">
        <v>3272</v>
      </c>
      <c r="L64">
        <v>0</v>
      </c>
      <c r="M64">
        <v>2200</v>
      </c>
      <c r="N64">
        <v>0</v>
      </c>
      <c r="O64">
        <v>2132</v>
      </c>
      <c r="P64">
        <v>3645</v>
      </c>
      <c r="Q64">
        <v>0</v>
      </c>
      <c r="R64">
        <v>3679</v>
      </c>
      <c r="S64">
        <f t="shared" si="0"/>
        <v>19014</v>
      </c>
    </row>
    <row r="65" spans="1:19" x14ac:dyDescent="0.25">
      <c r="A65" s="65" t="s">
        <v>223</v>
      </c>
      <c r="B65" s="66" t="s">
        <v>224</v>
      </c>
      <c r="C65" t="s">
        <v>173</v>
      </c>
      <c r="D65" s="66" t="s">
        <v>174</v>
      </c>
      <c r="E65">
        <v>16</v>
      </c>
      <c r="H65">
        <v>200</v>
      </c>
      <c r="J65">
        <v>1386</v>
      </c>
      <c r="K65">
        <v>2093</v>
      </c>
      <c r="L65">
        <v>0</v>
      </c>
      <c r="M65">
        <v>2506</v>
      </c>
      <c r="N65">
        <v>0</v>
      </c>
      <c r="O65">
        <v>0</v>
      </c>
      <c r="P65">
        <v>2478</v>
      </c>
      <c r="Q65">
        <v>3962</v>
      </c>
      <c r="R65">
        <v>360</v>
      </c>
      <c r="S65">
        <f t="shared" si="0"/>
        <v>12985</v>
      </c>
    </row>
    <row r="66" spans="1:19" x14ac:dyDescent="0.25">
      <c r="A66" s="65" t="s">
        <v>225</v>
      </c>
      <c r="B66" s="66" t="s">
        <v>226</v>
      </c>
      <c r="C66" t="s">
        <v>173</v>
      </c>
      <c r="D66" s="66" t="s">
        <v>174</v>
      </c>
      <c r="E66">
        <v>16</v>
      </c>
      <c r="H66">
        <v>2488</v>
      </c>
      <c r="J66">
        <v>2565</v>
      </c>
      <c r="K66">
        <v>2150</v>
      </c>
      <c r="L66">
        <v>3639</v>
      </c>
      <c r="M66">
        <v>4093</v>
      </c>
      <c r="N66">
        <v>-20</v>
      </c>
      <c r="O66">
        <v>3943</v>
      </c>
      <c r="P66">
        <v>4754</v>
      </c>
      <c r="Q66">
        <v>0</v>
      </c>
      <c r="R66">
        <v>3661</v>
      </c>
      <c r="S66">
        <f t="shared" si="0"/>
        <v>27273</v>
      </c>
    </row>
    <row r="67" spans="1:19" x14ac:dyDescent="0.25">
      <c r="A67" s="65" t="s">
        <v>473</v>
      </c>
      <c r="B67" s="66" t="s">
        <v>474</v>
      </c>
      <c r="C67" t="s">
        <v>61</v>
      </c>
      <c r="D67" s="66" t="s">
        <v>62</v>
      </c>
      <c r="E67">
        <v>10</v>
      </c>
      <c r="N67">
        <v>302</v>
      </c>
      <c r="O67">
        <v>735</v>
      </c>
      <c r="P67">
        <v>626</v>
      </c>
      <c r="Q67">
        <v>513</v>
      </c>
      <c r="R67">
        <v>416</v>
      </c>
      <c r="S67">
        <f t="shared" si="0"/>
        <v>2592</v>
      </c>
    </row>
    <row r="68" spans="1:19" x14ac:dyDescent="0.25">
      <c r="A68" s="65" t="s">
        <v>475</v>
      </c>
      <c r="B68" s="66" t="s">
        <v>476</v>
      </c>
      <c r="C68" t="s">
        <v>61</v>
      </c>
      <c r="D68" s="66" t="s">
        <v>62</v>
      </c>
      <c r="E68">
        <v>10</v>
      </c>
      <c r="N68">
        <v>585</v>
      </c>
      <c r="O68">
        <v>994</v>
      </c>
      <c r="P68">
        <v>1010</v>
      </c>
      <c r="Q68">
        <v>598</v>
      </c>
      <c r="R68">
        <v>393</v>
      </c>
      <c r="S68">
        <f t="shared" ref="S68:S74" si="1">SUM(F68:R68)</f>
        <v>3580</v>
      </c>
    </row>
    <row r="69" spans="1:19" x14ac:dyDescent="0.25">
      <c r="A69" s="65" t="s">
        <v>477</v>
      </c>
      <c r="B69" s="66" t="s">
        <v>478</v>
      </c>
      <c r="C69" t="s">
        <v>61</v>
      </c>
      <c r="D69" s="66" t="s">
        <v>62</v>
      </c>
      <c r="E69">
        <v>10</v>
      </c>
      <c r="N69">
        <v>296</v>
      </c>
      <c r="O69">
        <v>504</v>
      </c>
      <c r="P69">
        <v>511</v>
      </c>
      <c r="Q69">
        <v>408</v>
      </c>
      <c r="R69">
        <v>408</v>
      </c>
      <c r="S69">
        <f t="shared" si="1"/>
        <v>2127</v>
      </c>
    </row>
    <row r="70" spans="1:19" x14ac:dyDescent="0.25">
      <c r="A70" s="65" t="s">
        <v>479</v>
      </c>
      <c r="B70" s="66" t="s">
        <v>480</v>
      </c>
      <c r="C70" t="s">
        <v>61</v>
      </c>
      <c r="D70" s="66" t="s">
        <v>62</v>
      </c>
      <c r="E70">
        <v>10</v>
      </c>
      <c r="N70">
        <v>298</v>
      </c>
      <c r="O70">
        <v>411</v>
      </c>
      <c r="P70">
        <v>460</v>
      </c>
      <c r="Q70">
        <v>416</v>
      </c>
      <c r="R70">
        <v>411</v>
      </c>
      <c r="S70">
        <f t="shared" si="1"/>
        <v>1996</v>
      </c>
    </row>
    <row r="71" spans="1:19" x14ac:dyDescent="0.25">
      <c r="A71" s="65" t="s">
        <v>481</v>
      </c>
      <c r="B71" s="66" t="s">
        <v>482</v>
      </c>
      <c r="C71" t="s">
        <v>61</v>
      </c>
      <c r="D71" s="66" t="s">
        <v>62</v>
      </c>
      <c r="E71">
        <v>10</v>
      </c>
      <c r="N71">
        <v>290</v>
      </c>
      <c r="O71">
        <v>892</v>
      </c>
      <c r="P71">
        <v>746</v>
      </c>
      <c r="Q71">
        <v>384</v>
      </c>
      <c r="R71">
        <v>539</v>
      </c>
      <c r="S71">
        <f t="shared" si="1"/>
        <v>2851</v>
      </c>
    </row>
    <row r="72" spans="1:19" x14ac:dyDescent="0.25">
      <c r="A72" s="75" t="s">
        <v>483</v>
      </c>
      <c r="B72" s="76" t="s">
        <v>484</v>
      </c>
      <c r="C72" t="s">
        <v>173</v>
      </c>
      <c r="D72" s="76" t="s">
        <v>174</v>
      </c>
      <c r="E72">
        <v>7.5</v>
      </c>
      <c r="N72">
        <v>4903</v>
      </c>
      <c r="O72">
        <v>5543</v>
      </c>
      <c r="P72">
        <v>0</v>
      </c>
      <c r="Q72">
        <v>0</v>
      </c>
      <c r="R72">
        <v>1379</v>
      </c>
      <c r="S72">
        <f t="shared" si="1"/>
        <v>11825</v>
      </c>
    </row>
    <row r="73" spans="1:19" x14ac:dyDescent="0.25">
      <c r="A73" s="75" t="s">
        <v>485</v>
      </c>
      <c r="B73" s="76" t="s">
        <v>486</v>
      </c>
      <c r="C73" t="s">
        <v>173</v>
      </c>
      <c r="D73" s="76" t="s">
        <v>174</v>
      </c>
      <c r="E73">
        <v>7.5</v>
      </c>
      <c r="N73">
        <v>3684</v>
      </c>
      <c r="O73">
        <v>0</v>
      </c>
      <c r="P73">
        <v>4380</v>
      </c>
      <c r="Q73">
        <v>0</v>
      </c>
      <c r="R73">
        <v>0</v>
      </c>
      <c r="S73">
        <f t="shared" si="1"/>
        <v>8064</v>
      </c>
    </row>
    <row r="74" spans="1:19" x14ac:dyDescent="0.25">
      <c r="A74" s="65" t="s">
        <v>205</v>
      </c>
      <c r="B74" s="66" t="s">
        <v>206</v>
      </c>
      <c r="C74" t="s">
        <v>173</v>
      </c>
      <c r="D74" s="66" t="s">
        <v>174</v>
      </c>
      <c r="E74">
        <v>24</v>
      </c>
      <c r="N74">
        <v>14580</v>
      </c>
      <c r="O74">
        <v>8499</v>
      </c>
      <c r="P74">
        <v>7150</v>
      </c>
      <c r="Q74">
        <v>7300</v>
      </c>
      <c r="R74">
        <v>5000</v>
      </c>
      <c r="S74">
        <f t="shared" si="1"/>
        <v>42529</v>
      </c>
    </row>
    <row r="75" spans="1:19" x14ac:dyDescent="0.25">
      <c r="A75" s="65" t="s">
        <v>227</v>
      </c>
      <c r="B75" s="66" t="s">
        <v>228</v>
      </c>
      <c r="C75" t="s">
        <v>173</v>
      </c>
      <c r="D75" s="66" t="s">
        <v>174</v>
      </c>
      <c r="E75">
        <v>16</v>
      </c>
      <c r="H75">
        <v>-2275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ref="S75:S103" si="2">SUM(F75:R75)</f>
        <v>-2275</v>
      </c>
    </row>
    <row r="76" spans="1:19" x14ac:dyDescent="0.25">
      <c r="A76" s="65" t="s">
        <v>229</v>
      </c>
      <c r="B76" s="66" t="s">
        <v>230</v>
      </c>
      <c r="C76" t="s">
        <v>173</v>
      </c>
      <c r="D76" s="66" t="s">
        <v>174</v>
      </c>
      <c r="E76">
        <v>16</v>
      </c>
      <c r="F76">
        <v>1062</v>
      </c>
      <c r="I76">
        <v>1049</v>
      </c>
      <c r="K76">
        <v>0</v>
      </c>
      <c r="L76">
        <v>2850</v>
      </c>
      <c r="M76">
        <v>0</v>
      </c>
      <c r="N76">
        <v>1821</v>
      </c>
      <c r="O76">
        <v>0</v>
      </c>
      <c r="P76">
        <v>0</v>
      </c>
      <c r="Q76">
        <v>0</v>
      </c>
      <c r="R76">
        <v>0</v>
      </c>
      <c r="S76">
        <f t="shared" si="2"/>
        <v>6782</v>
      </c>
    </row>
    <row r="77" spans="1:19" x14ac:dyDescent="0.25">
      <c r="A77" s="65" t="s">
        <v>231</v>
      </c>
      <c r="B77" s="66" t="s">
        <v>232</v>
      </c>
      <c r="C77" t="s">
        <v>61</v>
      </c>
      <c r="D77" s="66" t="s">
        <v>62</v>
      </c>
      <c r="E77">
        <v>7.5</v>
      </c>
      <c r="F77">
        <v>2956</v>
      </c>
      <c r="G77">
        <v>2640</v>
      </c>
      <c r="H77">
        <v>2224</v>
      </c>
      <c r="I77">
        <v>3094</v>
      </c>
      <c r="J77">
        <v>2894</v>
      </c>
      <c r="K77">
        <v>2943</v>
      </c>
      <c r="L77">
        <v>2274</v>
      </c>
      <c r="M77">
        <v>2797</v>
      </c>
      <c r="N77">
        <v>2793</v>
      </c>
      <c r="O77">
        <v>3079</v>
      </c>
      <c r="P77">
        <v>2799</v>
      </c>
      <c r="Q77">
        <v>2716</v>
      </c>
      <c r="R77">
        <v>4998</v>
      </c>
      <c r="S77">
        <f t="shared" si="2"/>
        <v>38207</v>
      </c>
    </row>
    <row r="78" spans="1:19" x14ac:dyDescent="0.25">
      <c r="A78" s="65" t="s">
        <v>233</v>
      </c>
      <c r="B78" s="66" t="s">
        <v>234</v>
      </c>
      <c r="C78" t="s">
        <v>61</v>
      </c>
      <c r="D78" s="66" t="s">
        <v>62</v>
      </c>
      <c r="E78">
        <v>9</v>
      </c>
      <c r="F78">
        <v>2778</v>
      </c>
      <c r="G78">
        <v>1396</v>
      </c>
      <c r="H78">
        <v>2223</v>
      </c>
      <c r="I78">
        <v>2522</v>
      </c>
      <c r="J78">
        <v>2017</v>
      </c>
      <c r="K78">
        <v>2744</v>
      </c>
      <c r="L78">
        <v>1605</v>
      </c>
      <c r="M78">
        <v>2450</v>
      </c>
      <c r="N78">
        <v>1621</v>
      </c>
      <c r="O78">
        <v>3191</v>
      </c>
      <c r="P78">
        <v>1819</v>
      </c>
      <c r="Q78">
        <v>2826</v>
      </c>
      <c r="R78">
        <v>2810</v>
      </c>
      <c r="S78">
        <f t="shared" si="2"/>
        <v>30002</v>
      </c>
    </row>
    <row r="79" spans="1:19" x14ac:dyDescent="0.25">
      <c r="A79" s="65" t="s">
        <v>235</v>
      </c>
      <c r="B79" s="66" t="s">
        <v>236</v>
      </c>
      <c r="C79" t="s">
        <v>61</v>
      </c>
      <c r="D79" s="66" t="s">
        <v>62</v>
      </c>
      <c r="E79">
        <v>9</v>
      </c>
      <c r="F79">
        <v>1872</v>
      </c>
      <c r="G79">
        <v>2281</v>
      </c>
      <c r="H79">
        <v>567</v>
      </c>
      <c r="I79">
        <v>1662</v>
      </c>
      <c r="J79">
        <v>1566</v>
      </c>
      <c r="K79">
        <v>501</v>
      </c>
      <c r="L79">
        <v>1502</v>
      </c>
      <c r="M79">
        <v>1000</v>
      </c>
      <c r="N79">
        <v>1524</v>
      </c>
      <c r="O79">
        <v>1511</v>
      </c>
      <c r="P79">
        <v>593</v>
      </c>
      <c r="Q79">
        <v>1818</v>
      </c>
      <c r="R79">
        <v>885</v>
      </c>
      <c r="S79">
        <f t="shared" si="2"/>
        <v>17282</v>
      </c>
    </row>
    <row r="80" spans="1:19" x14ac:dyDescent="0.25">
      <c r="A80" s="65" t="s">
        <v>286</v>
      </c>
      <c r="B80" s="66" t="s">
        <v>287</v>
      </c>
      <c r="C80" t="s">
        <v>61</v>
      </c>
      <c r="D80" s="66" t="s">
        <v>62</v>
      </c>
      <c r="E80">
        <v>9</v>
      </c>
      <c r="G80">
        <v>4451</v>
      </c>
      <c r="H80">
        <v>1219</v>
      </c>
      <c r="I80">
        <v>1018</v>
      </c>
      <c r="J80">
        <v>2278</v>
      </c>
      <c r="K80">
        <v>2159</v>
      </c>
      <c r="L80">
        <v>829</v>
      </c>
      <c r="M80">
        <v>2675</v>
      </c>
      <c r="N80">
        <v>827</v>
      </c>
      <c r="O80">
        <v>2481</v>
      </c>
      <c r="P80">
        <v>2282</v>
      </c>
      <c r="Q80">
        <v>1029</v>
      </c>
      <c r="R80">
        <v>3951</v>
      </c>
      <c r="S80">
        <f t="shared" si="2"/>
        <v>25199</v>
      </c>
    </row>
    <row r="81" spans="1:19" x14ac:dyDescent="0.25">
      <c r="A81" s="65" t="s">
        <v>237</v>
      </c>
      <c r="B81" s="66" t="s">
        <v>238</v>
      </c>
      <c r="C81" t="s">
        <v>173</v>
      </c>
      <c r="D81" s="66" t="s">
        <v>174</v>
      </c>
      <c r="E81">
        <v>16</v>
      </c>
      <c r="G81">
        <v>1121</v>
      </c>
      <c r="I81">
        <v>1093</v>
      </c>
      <c r="J81">
        <v>2318</v>
      </c>
      <c r="K81">
        <v>0</v>
      </c>
      <c r="L81">
        <v>2530</v>
      </c>
      <c r="M81">
        <v>0</v>
      </c>
      <c r="N81">
        <v>2134</v>
      </c>
      <c r="O81">
        <v>0</v>
      </c>
      <c r="P81">
        <v>0</v>
      </c>
      <c r="Q81">
        <v>2166</v>
      </c>
      <c r="R81">
        <v>3608</v>
      </c>
      <c r="S81">
        <f t="shared" si="2"/>
        <v>14970</v>
      </c>
    </row>
    <row r="82" spans="1:19" x14ac:dyDescent="0.25">
      <c r="A82" s="65" t="s">
        <v>239</v>
      </c>
      <c r="B82" s="66" t="s">
        <v>240</v>
      </c>
      <c r="C82" t="s">
        <v>61</v>
      </c>
      <c r="D82" s="66" t="s">
        <v>62</v>
      </c>
      <c r="E82">
        <v>9</v>
      </c>
      <c r="F82">
        <v>2784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2"/>
        <v>2784</v>
      </c>
    </row>
    <row r="83" spans="1:19" x14ac:dyDescent="0.25">
      <c r="A83" s="75" t="s">
        <v>465</v>
      </c>
      <c r="B83" s="76" t="s">
        <v>466</v>
      </c>
      <c r="C83" t="s">
        <v>61</v>
      </c>
      <c r="D83" s="66" t="s">
        <v>62</v>
      </c>
      <c r="E83">
        <v>12</v>
      </c>
      <c r="M83">
        <v>2741</v>
      </c>
      <c r="N83">
        <v>4392</v>
      </c>
      <c r="O83">
        <v>620</v>
      </c>
      <c r="P83">
        <v>4176</v>
      </c>
      <c r="Q83">
        <v>4062</v>
      </c>
      <c r="R83">
        <v>2754</v>
      </c>
      <c r="S83">
        <f t="shared" ref="S83:S89" si="3">SUM(F83:R83)</f>
        <v>18745</v>
      </c>
    </row>
    <row r="84" spans="1:19" x14ac:dyDescent="0.25">
      <c r="A84" s="75" t="s">
        <v>467</v>
      </c>
      <c r="B84" s="76" t="s">
        <v>468</v>
      </c>
      <c r="C84" t="s">
        <v>61</v>
      </c>
      <c r="D84" s="66" t="s">
        <v>62</v>
      </c>
      <c r="E84">
        <v>12</v>
      </c>
      <c r="M84">
        <v>1333</v>
      </c>
      <c r="N84">
        <v>3300</v>
      </c>
      <c r="O84">
        <v>2057</v>
      </c>
      <c r="P84">
        <v>4518</v>
      </c>
      <c r="Q84">
        <v>0</v>
      </c>
      <c r="R84">
        <v>3211</v>
      </c>
      <c r="S84">
        <f t="shared" si="3"/>
        <v>14419</v>
      </c>
    </row>
    <row r="85" spans="1:19" x14ac:dyDescent="0.25">
      <c r="A85" s="75" t="s">
        <v>469</v>
      </c>
      <c r="B85" s="76" t="s">
        <v>470</v>
      </c>
      <c r="C85" t="s">
        <v>173</v>
      </c>
      <c r="D85" s="66" t="s">
        <v>174</v>
      </c>
      <c r="E85">
        <v>16</v>
      </c>
      <c r="M85">
        <v>5507</v>
      </c>
      <c r="N85">
        <v>3186</v>
      </c>
      <c r="O85">
        <v>0</v>
      </c>
      <c r="P85">
        <v>0</v>
      </c>
      <c r="Q85">
        <v>0</v>
      </c>
      <c r="R85">
        <v>0</v>
      </c>
      <c r="S85">
        <f t="shared" si="3"/>
        <v>8693</v>
      </c>
    </row>
    <row r="86" spans="1:19" x14ac:dyDescent="0.25">
      <c r="A86" s="65" t="s">
        <v>471</v>
      </c>
      <c r="B86" s="66" t="s">
        <v>472</v>
      </c>
      <c r="C86" t="s">
        <v>173</v>
      </c>
      <c r="D86" s="66" t="s">
        <v>174</v>
      </c>
      <c r="E86">
        <v>24</v>
      </c>
      <c r="M86">
        <v>1800</v>
      </c>
      <c r="N86">
        <v>3997</v>
      </c>
      <c r="O86">
        <v>1500</v>
      </c>
      <c r="P86">
        <v>0</v>
      </c>
      <c r="Q86">
        <v>0</v>
      </c>
      <c r="R86">
        <v>0</v>
      </c>
      <c r="S86">
        <f t="shared" si="3"/>
        <v>7297</v>
      </c>
    </row>
    <row r="87" spans="1:19" x14ac:dyDescent="0.25">
      <c r="A87" s="75" t="s">
        <v>459</v>
      </c>
      <c r="B87" s="76" t="s">
        <v>460</v>
      </c>
      <c r="C87" t="s">
        <v>173</v>
      </c>
      <c r="D87" s="66" t="s">
        <v>174</v>
      </c>
      <c r="E87">
        <v>7.5</v>
      </c>
      <c r="M87">
        <v>4674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3"/>
        <v>4674</v>
      </c>
    </row>
    <row r="88" spans="1:19" x14ac:dyDescent="0.25">
      <c r="A88" s="75" t="s">
        <v>461</v>
      </c>
      <c r="B88" s="76" t="s">
        <v>462</v>
      </c>
      <c r="C88" t="s">
        <v>173</v>
      </c>
      <c r="D88" s="66" t="s">
        <v>174</v>
      </c>
      <c r="E88">
        <v>7.5</v>
      </c>
      <c r="M88">
        <v>1982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3"/>
        <v>1982</v>
      </c>
    </row>
    <row r="89" spans="1:19" x14ac:dyDescent="0.25">
      <c r="A89" s="75" t="s">
        <v>463</v>
      </c>
      <c r="B89" s="76" t="s">
        <v>464</v>
      </c>
      <c r="C89" t="s">
        <v>173</v>
      </c>
      <c r="D89" s="66" t="s">
        <v>174</v>
      </c>
      <c r="E89">
        <v>12</v>
      </c>
      <c r="M89">
        <v>7719</v>
      </c>
      <c r="N89">
        <v>0</v>
      </c>
      <c r="O89">
        <v>8980</v>
      </c>
      <c r="P89">
        <v>0</v>
      </c>
      <c r="Q89">
        <v>0</v>
      </c>
      <c r="R89">
        <v>7214</v>
      </c>
      <c r="S89">
        <f t="shared" si="3"/>
        <v>23913</v>
      </c>
    </row>
    <row r="90" spans="1:19" x14ac:dyDescent="0.25">
      <c r="A90" s="65" t="s">
        <v>243</v>
      </c>
      <c r="B90" s="66" t="s">
        <v>244</v>
      </c>
      <c r="C90" t="s">
        <v>61</v>
      </c>
      <c r="D90" s="66" t="s">
        <v>62</v>
      </c>
      <c r="E90">
        <v>9</v>
      </c>
      <c r="F90">
        <v>3966</v>
      </c>
      <c r="G90">
        <v>4735</v>
      </c>
      <c r="H90">
        <v>4132</v>
      </c>
      <c r="I90">
        <v>1785</v>
      </c>
      <c r="J90">
        <v>4316</v>
      </c>
      <c r="K90">
        <v>4645</v>
      </c>
      <c r="L90">
        <v>5833</v>
      </c>
      <c r="M90">
        <v>5097</v>
      </c>
      <c r="N90">
        <v>3030</v>
      </c>
      <c r="O90">
        <v>4476</v>
      </c>
      <c r="P90">
        <v>4931</v>
      </c>
      <c r="Q90">
        <v>2044</v>
      </c>
      <c r="R90">
        <v>4703</v>
      </c>
      <c r="S90">
        <f t="shared" si="2"/>
        <v>53693</v>
      </c>
    </row>
    <row r="91" spans="1:19" x14ac:dyDescent="0.25">
      <c r="A91" s="65" t="s">
        <v>247</v>
      </c>
      <c r="B91" s="66" t="s">
        <v>248</v>
      </c>
      <c r="C91" t="s">
        <v>61</v>
      </c>
      <c r="D91" s="66" t="s">
        <v>62</v>
      </c>
      <c r="E91">
        <v>10</v>
      </c>
      <c r="F91">
        <v>1336</v>
      </c>
      <c r="G91">
        <v>2783</v>
      </c>
      <c r="H91">
        <v>1138</v>
      </c>
      <c r="I91">
        <v>1538</v>
      </c>
      <c r="J91">
        <v>2012</v>
      </c>
      <c r="K91">
        <v>2052</v>
      </c>
      <c r="L91">
        <v>1637</v>
      </c>
      <c r="M91">
        <v>1891</v>
      </c>
      <c r="N91">
        <v>1641</v>
      </c>
      <c r="O91">
        <v>1843</v>
      </c>
      <c r="P91">
        <v>2282</v>
      </c>
      <c r="Q91">
        <v>830</v>
      </c>
      <c r="R91">
        <v>2755</v>
      </c>
      <c r="S91">
        <f t="shared" si="2"/>
        <v>23738</v>
      </c>
    </row>
    <row r="92" spans="1:19" x14ac:dyDescent="0.25">
      <c r="A92" s="65" t="s">
        <v>249</v>
      </c>
      <c r="B92" s="66" t="s">
        <v>250</v>
      </c>
      <c r="C92" t="s">
        <v>61</v>
      </c>
      <c r="D92" s="66" t="s">
        <v>62</v>
      </c>
      <c r="E92">
        <v>10</v>
      </c>
      <c r="F92">
        <v>2165</v>
      </c>
      <c r="G92">
        <v>3369</v>
      </c>
      <c r="H92">
        <v>1761</v>
      </c>
      <c r="I92">
        <v>2266</v>
      </c>
      <c r="J92">
        <v>2645</v>
      </c>
      <c r="K92">
        <v>2873</v>
      </c>
      <c r="L92">
        <v>2691</v>
      </c>
      <c r="M92">
        <v>3049</v>
      </c>
      <c r="N92">
        <v>2055</v>
      </c>
      <c r="O92">
        <v>2476</v>
      </c>
      <c r="P92">
        <v>2662</v>
      </c>
      <c r="Q92">
        <v>1234</v>
      </c>
      <c r="R92">
        <v>2906</v>
      </c>
      <c r="S92">
        <f t="shared" si="2"/>
        <v>32152</v>
      </c>
    </row>
    <row r="93" spans="1:19" x14ac:dyDescent="0.25">
      <c r="A93" s="65" t="s">
        <v>251</v>
      </c>
      <c r="B93" s="66" t="s">
        <v>252</v>
      </c>
      <c r="C93" t="s">
        <v>61</v>
      </c>
      <c r="D93" s="66" t="s">
        <v>62</v>
      </c>
      <c r="E93">
        <v>9</v>
      </c>
      <c r="F93">
        <v>5300</v>
      </c>
      <c r="G93">
        <v>5987</v>
      </c>
      <c r="H93">
        <v>5652</v>
      </c>
      <c r="I93">
        <v>3495</v>
      </c>
      <c r="J93">
        <v>5444</v>
      </c>
      <c r="K93">
        <v>5950</v>
      </c>
      <c r="L93">
        <v>6555</v>
      </c>
      <c r="M93">
        <v>5678</v>
      </c>
      <c r="N93">
        <v>3901</v>
      </c>
      <c r="O93">
        <v>4696</v>
      </c>
      <c r="P93">
        <v>5539</v>
      </c>
      <c r="Q93">
        <v>4116</v>
      </c>
      <c r="R93">
        <v>5588</v>
      </c>
      <c r="S93">
        <f t="shared" si="2"/>
        <v>67901</v>
      </c>
    </row>
    <row r="94" spans="1:19" x14ac:dyDescent="0.25">
      <c r="A94" s="65" t="s">
        <v>253</v>
      </c>
      <c r="B94" s="66" t="s">
        <v>254</v>
      </c>
      <c r="C94" t="s">
        <v>61</v>
      </c>
      <c r="D94" s="66" t="s">
        <v>62</v>
      </c>
      <c r="E94">
        <v>9</v>
      </c>
      <c r="F94">
        <v>4302</v>
      </c>
      <c r="G94">
        <v>5271</v>
      </c>
      <c r="H94">
        <v>4932</v>
      </c>
      <c r="I94">
        <v>1223</v>
      </c>
      <c r="J94">
        <v>4304</v>
      </c>
      <c r="K94">
        <v>4878</v>
      </c>
      <c r="L94">
        <v>4271</v>
      </c>
      <c r="M94">
        <v>4711</v>
      </c>
      <c r="N94">
        <v>3096</v>
      </c>
      <c r="O94">
        <v>4127</v>
      </c>
      <c r="P94">
        <v>3880</v>
      </c>
      <c r="Q94">
        <v>2888</v>
      </c>
      <c r="R94">
        <v>4115</v>
      </c>
      <c r="S94">
        <f t="shared" si="2"/>
        <v>51998</v>
      </c>
    </row>
    <row r="95" spans="1:19" x14ac:dyDescent="0.25">
      <c r="A95" s="65" t="s">
        <v>255</v>
      </c>
      <c r="B95" s="66" t="s">
        <v>256</v>
      </c>
      <c r="C95" t="s">
        <v>173</v>
      </c>
      <c r="D95" s="66" t="s">
        <v>174</v>
      </c>
      <c r="E95">
        <v>16</v>
      </c>
      <c r="F95">
        <v>3484</v>
      </c>
      <c r="G95">
        <v>1721</v>
      </c>
      <c r="H95">
        <v>3511</v>
      </c>
      <c r="I95">
        <v>4508</v>
      </c>
      <c r="K95">
        <v>3133</v>
      </c>
      <c r="L95">
        <v>4274</v>
      </c>
      <c r="M95">
        <v>4294</v>
      </c>
      <c r="N95">
        <v>3603</v>
      </c>
      <c r="O95">
        <v>7777</v>
      </c>
      <c r="P95">
        <v>0</v>
      </c>
      <c r="Q95">
        <v>0</v>
      </c>
      <c r="R95">
        <v>4278</v>
      </c>
      <c r="S95">
        <f t="shared" si="2"/>
        <v>40583</v>
      </c>
    </row>
    <row r="96" spans="1:19" x14ac:dyDescent="0.25">
      <c r="A96" s="65" t="s">
        <v>288</v>
      </c>
      <c r="B96" s="66" t="s">
        <v>289</v>
      </c>
      <c r="C96" t="s">
        <v>173</v>
      </c>
      <c r="D96" s="66" t="s">
        <v>174</v>
      </c>
      <c r="E96">
        <v>12</v>
      </c>
      <c r="G96">
        <v>2367</v>
      </c>
      <c r="H96">
        <v>4295</v>
      </c>
      <c r="I96">
        <v>4277</v>
      </c>
      <c r="K96">
        <v>0</v>
      </c>
      <c r="L96">
        <v>2855</v>
      </c>
      <c r="M96">
        <v>4388</v>
      </c>
      <c r="N96">
        <v>9970</v>
      </c>
      <c r="O96">
        <v>0</v>
      </c>
      <c r="P96">
        <v>10474</v>
      </c>
      <c r="Q96">
        <v>0</v>
      </c>
      <c r="R96">
        <v>0</v>
      </c>
      <c r="S96">
        <f t="shared" si="2"/>
        <v>38626</v>
      </c>
    </row>
    <row r="97" spans="1:19" x14ac:dyDescent="0.25">
      <c r="A97" s="65" t="s">
        <v>290</v>
      </c>
      <c r="B97" s="66" t="s">
        <v>291</v>
      </c>
      <c r="C97" t="s">
        <v>173</v>
      </c>
      <c r="D97" s="66" t="s">
        <v>174</v>
      </c>
      <c r="E97">
        <v>12</v>
      </c>
      <c r="G97">
        <v>2836</v>
      </c>
      <c r="H97">
        <v>3839</v>
      </c>
      <c r="J97">
        <v>2911</v>
      </c>
      <c r="K97">
        <v>0</v>
      </c>
      <c r="L97">
        <v>3899</v>
      </c>
      <c r="M97">
        <v>3357</v>
      </c>
      <c r="N97">
        <v>8256</v>
      </c>
      <c r="O97">
        <v>1360</v>
      </c>
      <c r="P97">
        <v>0</v>
      </c>
      <c r="Q97">
        <v>0</v>
      </c>
      <c r="R97">
        <v>3882</v>
      </c>
      <c r="S97">
        <f t="shared" si="2"/>
        <v>30340</v>
      </c>
    </row>
    <row r="98" spans="1:19" x14ac:dyDescent="0.25">
      <c r="A98" s="65" t="s">
        <v>292</v>
      </c>
      <c r="B98" s="66" t="s">
        <v>293</v>
      </c>
      <c r="C98" t="s">
        <v>173</v>
      </c>
      <c r="D98" s="66" t="s">
        <v>174</v>
      </c>
      <c r="E98">
        <v>7.5</v>
      </c>
      <c r="G98">
        <v>6744</v>
      </c>
      <c r="J98">
        <v>3709</v>
      </c>
      <c r="K98">
        <v>0</v>
      </c>
      <c r="L98">
        <v>3686</v>
      </c>
      <c r="M98">
        <v>9021</v>
      </c>
      <c r="N98">
        <v>0</v>
      </c>
      <c r="O98">
        <v>0</v>
      </c>
      <c r="P98">
        <v>6770</v>
      </c>
      <c r="Q98">
        <v>0</v>
      </c>
      <c r="R98">
        <v>5204</v>
      </c>
      <c r="S98">
        <f t="shared" si="2"/>
        <v>35134</v>
      </c>
    </row>
    <row r="99" spans="1:19" x14ac:dyDescent="0.25">
      <c r="A99" s="65" t="s">
        <v>294</v>
      </c>
      <c r="B99" s="66" t="s">
        <v>295</v>
      </c>
      <c r="C99" t="s">
        <v>173</v>
      </c>
      <c r="D99" s="66" t="s">
        <v>174</v>
      </c>
      <c r="E99">
        <v>7.5</v>
      </c>
      <c r="G99">
        <v>3562</v>
      </c>
      <c r="H99">
        <v>1429</v>
      </c>
      <c r="J99">
        <v>2136</v>
      </c>
      <c r="K99">
        <v>0</v>
      </c>
      <c r="L99">
        <v>2265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9392</v>
      </c>
    </row>
    <row r="100" spans="1:19" x14ac:dyDescent="0.25">
      <c r="A100" s="65" t="s">
        <v>296</v>
      </c>
      <c r="B100" s="66" t="s">
        <v>297</v>
      </c>
      <c r="C100" t="s">
        <v>173</v>
      </c>
      <c r="D100" s="66" t="s">
        <v>174</v>
      </c>
      <c r="E100">
        <v>7.5</v>
      </c>
      <c r="G100">
        <v>6003</v>
      </c>
      <c r="I100">
        <v>4164</v>
      </c>
      <c r="K100">
        <v>3819</v>
      </c>
      <c r="L100">
        <v>5373</v>
      </c>
      <c r="M100">
        <v>0</v>
      </c>
      <c r="N100">
        <v>7732</v>
      </c>
      <c r="O100">
        <v>10825</v>
      </c>
      <c r="P100">
        <v>0</v>
      </c>
      <c r="Q100">
        <v>0</v>
      </c>
      <c r="R100">
        <v>4971</v>
      </c>
      <c r="S100">
        <f t="shared" si="2"/>
        <v>42887</v>
      </c>
    </row>
    <row r="101" spans="1:19" x14ac:dyDescent="0.25">
      <c r="A101" s="65" t="s">
        <v>298</v>
      </c>
      <c r="B101" s="66" t="s">
        <v>299</v>
      </c>
      <c r="C101" t="s">
        <v>173</v>
      </c>
      <c r="D101" s="66" t="s">
        <v>174</v>
      </c>
      <c r="E101">
        <v>12</v>
      </c>
      <c r="G101">
        <v>1870</v>
      </c>
      <c r="I101">
        <v>3936</v>
      </c>
      <c r="K101">
        <v>0</v>
      </c>
      <c r="L101">
        <v>2934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8740</v>
      </c>
    </row>
    <row r="102" spans="1:19" x14ac:dyDescent="0.25">
      <c r="A102" s="75" t="s">
        <v>496</v>
      </c>
      <c r="B102" s="76" t="s">
        <v>497</v>
      </c>
      <c r="C102" t="s">
        <v>67</v>
      </c>
      <c r="D102" s="66" t="s">
        <v>68</v>
      </c>
      <c r="E102">
        <v>6</v>
      </c>
      <c r="Q102">
        <v>3801</v>
      </c>
      <c r="R102">
        <v>11666</v>
      </c>
    </row>
    <row r="103" spans="1:19" x14ac:dyDescent="0.25">
      <c r="A103" s="65" t="s">
        <v>259</v>
      </c>
      <c r="B103" s="66" t="s">
        <v>260</v>
      </c>
      <c r="C103" t="s">
        <v>67</v>
      </c>
      <c r="D103" s="66" t="s">
        <v>68</v>
      </c>
      <c r="E103">
        <v>6</v>
      </c>
      <c r="F103">
        <v>3489</v>
      </c>
      <c r="G103">
        <v>5791</v>
      </c>
      <c r="H103">
        <v>1564</v>
      </c>
      <c r="J103">
        <v>3394</v>
      </c>
      <c r="K103">
        <v>2138</v>
      </c>
      <c r="L103">
        <v>5248</v>
      </c>
      <c r="M103">
        <v>3940</v>
      </c>
      <c r="N103">
        <v>3019</v>
      </c>
      <c r="O103">
        <v>6039</v>
      </c>
      <c r="P103">
        <v>0</v>
      </c>
      <c r="Q103">
        <v>0</v>
      </c>
      <c r="R103">
        <v>0</v>
      </c>
      <c r="S103">
        <f t="shared" si="2"/>
        <v>34622</v>
      </c>
    </row>
    <row r="104" spans="1:19" x14ac:dyDescent="0.25">
      <c r="A104" s="41" t="s">
        <v>58</v>
      </c>
      <c r="B104" s="41"/>
      <c r="C104" s="41"/>
      <c r="D104" s="41"/>
      <c r="E104" s="41"/>
      <c r="F104" s="41">
        <f t="shared" ref="F104:S104" si="4">SUM(F2:F103)</f>
        <v>155777</v>
      </c>
      <c r="G104" s="41">
        <f t="shared" si="4"/>
        <v>147703</v>
      </c>
      <c r="H104" s="41">
        <f t="shared" si="4"/>
        <v>150114</v>
      </c>
      <c r="I104" s="41">
        <f t="shared" si="4"/>
        <v>183267</v>
      </c>
      <c r="J104" s="41">
        <f t="shared" si="4"/>
        <v>186049</v>
      </c>
      <c r="K104" s="41">
        <f t="shared" si="4"/>
        <v>167491</v>
      </c>
      <c r="L104" s="41">
        <f t="shared" si="4"/>
        <v>179307</v>
      </c>
      <c r="M104" s="41">
        <f t="shared" si="4"/>
        <v>191644</v>
      </c>
      <c r="N104" s="41">
        <f t="shared" si="4"/>
        <v>236416</v>
      </c>
      <c r="O104" s="41">
        <f t="shared" si="4"/>
        <v>245560</v>
      </c>
      <c r="P104" s="41">
        <f t="shared" si="4"/>
        <v>179374</v>
      </c>
      <c r="Q104" s="41">
        <f t="shared" si="4"/>
        <v>145734</v>
      </c>
      <c r="R104" s="41">
        <f t="shared" si="4"/>
        <v>197046</v>
      </c>
      <c r="S104" s="41">
        <f t="shared" si="4"/>
        <v>2350015</v>
      </c>
    </row>
    <row r="107" spans="1:19" x14ac:dyDescent="0.25">
      <c r="C107" t="s">
        <v>173</v>
      </c>
      <c r="D107" s="40" t="s">
        <v>174</v>
      </c>
      <c r="F107" s="45">
        <f t="shared" ref="F107:S111" si="5">SUMIF($C$2:$C$103,$C107,F$2:F$103)</f>
        <v>84302</v>
      </c>
      <c r="G107" s="45">
        <f t="shared" si="5"/>
        <v>62467</v>
      </c>
      <c r="H107" s="45">
        <f t="shared" si="5"/>
        <v>69372</v>
      </c>
      <c r="I107" s="45">
        <f t="shared" si="5"/>
        <v>54223</v>
      </c>
      <c r="J107" s="45">
        <f t="shared" si="5"/>
        <v>64893</v>
      </c>
      <c r="K107" s="45">
        <f t="shared" si="5"/>
        <v>52560</v>
      </c>
      <c r="L107" s="45">
        <f t="shared" si="5"/>
        <v>89743</v>
      </c>
      <c r="M107" s="45">
        <f t="shared" si="5"/>
        <v>101981</v>
      </c>
      <c r="N107" s="45">
        <f t="shared" si="5"/>
        <v>151870</v>
      </c>
      <c r="O107" s="45">
        <f t="shared" si="5"/>
        <v>167900</v>
      </c>
      <c r="P107" s="45">
        <f t="shared" si="5"/>
        <v>101759</v>
      </c>
      <c r="Q107" s="45">
        <f t="shared" si="5"/>
        <v>81775</v>
      </c>
      <c r="R107" s="45">
        <f t="shared" si="5"/>
        <v>105176</v>
      </c>
      <c r="S107" s="45">
        <f t="shared" si="5"/>
        <v>1188021</v>
      </c>
    </row>
    <row r="108" spans="1:19" x14ac:dyDescent="0.25">
      <c r="C108" t="s">
        <v>67</v>
      </c>
      <c r="D108" s="40" t="s">
        <v>68</v>
      </c>
      <c r="F108" s="45">
        <f t="shared" si="5"/>
        <v>7725</v>
      </c>
      <c r="G108" s="45">
        <f t="shared" si="5"/>
        <v>9205</v>
      </c>
      <c r="H108" s="45">
        <f t="shared" si="5"/>
        <v>3809</v>
      </c>
      <c r="I108" s="45">
        <f t="shared" si="5"/>
        <v>3359</v>
      </c>
      <c r="J108" s="45">
        <f t="shared" si="5"/>
        <v>4847</v>
      </c>
      <c r="K108" s="45">
        <f t="shared" si="5"/>
        <v>3220</v>
      </c>
      <c r="L108" s="45">
        <f t="shared" si="5"/>
        <v>8125</v>
      </c>
      <c r="M108" s="45">
        <f t="shared" si="5"/>
        <v>5861</v>
      </c>
      <c r="N108" s="45">
        <f t="shared" si="5"/>
        <v>4207</v>
      </c>
      <c r="O108" s="45">
        <f t="shared" si="5"/>
        <v>8017</v>
      </c>
      <c r="P108" s="45">
        <f t="shared" si="5"/>
        <v>1179</v>
      </c>
      <c r="Q108" s="45">
        <f t="shared" si="5"/>
        <v>4215</v>
      </c>
      <c r="R108" s="45">
        <f t="shared" si="5"/>
        <v>13306</v>
      </c>
      <c r="S108" s="45">
        <f t="shared" si="5"/>
        <v>61608</v>
      </c>
    </row>
    <row r="109" spans="1:19" x14ac:dyDescent="0.25">
      <c r="C109" t="s">
        <v>61</v>
      </c>
      <c r="D109" s="40" t="s">
        <v>62</v>
      </c>
      <c r="F109" s="45">
        <f t="shared" si="5"/>
        <v>63750</v>
      </c>
      <c r="G109" s="45">
        <f t="shared" si="5"/>
        <v>76031</v>
      </c>
      <c r="H109" s="45">
        <f t="shared" si="5"/>
        <v>61987</v>
      </c>
      <c r="I109" s="45">
        <f t="shared" si="5"/>
        <v>112833</v>
      </c>
      <c r="J109" s="45">
        <f t="shared" si="5"/>
        <v>101867</v>
      </c>
      <c r="K109" s="45">
        <f t="shared" si="5"/>
        <v>97973</v>
      </c>
      <c r="L109" s="45">
        <f t="shared" si="5"/>
        <v>67116</v>
      </c>
      <c r="M109" s="45">
        <f t="shared" si="5"/>
        <v>68128</v>
      </c>
      <c r="N109" s="45">
        <f t="shared" si="5"/>
        <v>62454</v>
      </c>
      <c r="O109" s="45">
        <f t="shared" si="5"/>
        <v>56468</v>
      </c>
      <c r="P109" s="45">
        <f t="shared" si="5"/>
        <v>60183</v>
      </c>
      <c r="Q109" s="45">
        <f t="shared" si="5"/>
        <v>49178</v>
      </c>
      <c r="R109" s="45">
        <f t="shared" si="5"/>
        <v>61531</v>
      </c>
      <c r="S109" s="45">
        <f t="shared" si="5"/>
        <v>939499</v>
      </c>
    </row>
    <row r="110" spans="1:19" x14ac:dyDescent="0.25">
      <c r="C110" t="s">
        <v>261</v>
      </c>
      <c r="D110" s="40" t="s">
        <v>262</v>
      </c>
      <c r="F110" s="45">
        <f t="shared" si="5"/>
        <v>0</v>
      </c>
      <c r="G110" s="45">
        <f t="shared" si="5"/>
        <v>0</v>
      </c>
      <c r="H110" s="45">
        <f t="shared" si="5"/>
        <v>0</v>
      </c>
      <c r="I110" s="45">
        <f t="shared" si="5"/>
        <v>0</v>
      </c>
      <c r="J110" s="45">
        <f t="shared" si="5"/>
        <v>0</v>
      </c>
      <c r="K110" s="45">
        <f t="shared" si="5"/>
        <v>0</v>
      </c>
      <c r="L110" s="45">
        <f t="shared" si="5"/>
        <v>0</v>
      </c>
      <c r="M110" s="45">
        <f t="shared" si="5"/>
        <v>0</v>
      </c>
      <c r="N110" s="45">
        <f t="shared" si="5"/>
        <v>0</v>
      </c>
      <c r="O110" s="45">
        <f t="shared" si="5"/>
        <v>0</v>
      </c>
      <c r="P110" s="45">
        <f t="shared" si="5"/>
        <v>0</v>
      </c>
      <c r="Q110" s="45">
        <f t="shared" si="5"/>
        <v>0</v>
      </c>
      <c r="R110" s="45">
        <f t="shared" si="5"/>
        <v>0</v>
      </c>
      <c r="S110" s="45">
        <f t="shared" si="5"/>
        <v>0</v>
      </c>
    </row>
    <row r="111" spans="1:19" x14ac:dyDescent="0.25">
      <c r="C111" t="s">
        <v>278</v>
      </c>
      <c r="D111" s="40" t="s">
        <v>279</v>
      </c>
      <c r="F111" s="45">
        <f t="shared" si="5"/>
        <v>0</v>
      </c>
      <c r="G111" s="45">
        <f t="shared" si="5"/>
        <v>0</v>
      </c>
      <c r="H111" s="45">
        <f t="shared" si="5"/>
        <v>14946</v>
      </c>
      <c r="I111" s="45">
        <f t="shared" si="5"/>
        <v>12852</v>
      </c>
      <c r="J111" s="45">
        <f t="shared" si="5"/>
        <v>14442</v>
      </c>
      <c r="K111" s="45">
        <f t="shared" si="5"/>
        <v>13738</v>
      </c>
      <c r="L111" s="45">
        <f t="shared" si="5"/>
        <v>14323</v>
      </c>
      <c r="M111" s="45">
        <f t="shared" si="5"/>
        <v>15674</v>
      </c>
      <c r="N111" s="45">
        <f t="shared" si="5"/>
        <v>17885</v>
      </c>
      <c r="O111" s="45">
        <f t="shared" si="5"/>
        <v>13175</v>
      </c>
      <c r="P111" s="45">
        <f t="shared" si="5"/>
        <v>16253</v>
      </c>
      <c r="Q111" s="45">
        <f t="shared" si="5"/>
        <v>10566</v>
      </c>
      <c r="R111" s="45">
        <f t="shared" si="5"/>
        <v>17033</v>
      </c>
      <c r="S111" s="45">
        <f t="shared" si="5"/>
        <v>160887</v>
      </c>
    </row>
    <row r="113" spans="3:19" x14ac:dyDescent="0.25">
      <c r="C113" t="s">
        <v>495</v>
      </c>
      <c r="F113" s="58">
        <f>SUM(F107:F111)-F104</f>
        <v>0</v>
      </c>
      <c r="G113" s="58">
        <f t="shared" ref="G113:S113" si="6">SUM(G107:G111)-G104</f>
        <v>0</v>
      </c>
      <c r="H113" s="58">
        <f t="shared" si="6"/>
        <v>0</v>
      </c>
      <c r="I113" s="58">
        <f t="shared" si="6"/>
        <v>0</v>
      </c>
      <c r="J113" s="58">
        <f t="shared" si="6"/>
        <v>0</v>
      </c>
      <c r="K113" s="58">
        <f t="shared" si="6"/>
        <v>0</v>
      </c>
      <c r="L113" s="58">
        <f t="shared" si="6"/>
        <v>0</v>
      </c>
      <c r="M113" s="58">
        <f t="shared" si="6"/>
        <v>0</v>
      </c>
      <c r="N113" s="58">
        <f t="shared" si="6"/>
        <v>0</v>
      </c>
      <c r="O113" s="58">
        <f t="shared" si="6"/>
        <v>0</v>
      </c>
      <c r="P113" s="58">
        <f t="shared" si="6"/>
        <v>0</v>
      </c>
      <c r="Q113" s="58">
        <f t="shared" si="6"/>
        <v>0</v>
      </c>
      <c r="R113" s="58">
        <f t="shared" si="6"/>
        <v>0</v>
      </c>
      <c r="S113" s="58">
        <f t="shared" si="6"/>
        <v>0</v>
      </c>
    </row>
  </sheetData>
  <autoFilter ref="A1:F93" xr:uid="{C116E77F-612D-46EE-B180-55E7BFA8CBC1}"/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691F-DEDC-45B8-A879-181BE03BF71B}">
  <sheetPr>
    <pageSetUpPr fitToPage="1"/>
  </sheetPr>
  <dimension ref="A1:AY2145"/>
  <sheetViews>
    <sheetView zoomScale="85" zoomScaleNormal="85" workbookViewId="0">
      <pane ySplit="4" topLeftCell="A148" activePane="bottomLeft" state="frozen"/>
      <selection activeCell="R114" sqref="R114"/>
      <selection pane="bottomLeft" activeCell="B159" sqref="B159"/>
    </sheetView>
  </sheetViews>
  <sheetFormatPr defaultColWidth="9.140625" defaultRowHeight="15" zeroHeight="1" x14ac:dyDescent="0.25"/>
  <cols>
    <col min="1" max="1" width="13.7109375" style="112" customWidth="1"/>
    <col min="2" max="2" width="27" style="124" customWidth="1"/>
    <col min="3" max="3" width="13.28515625" style="112" customWidth="1"/>
    <col min="4" max="4" width="15.140625" style="112" customWidth="1"/>
    <col min="5" max="6" width="14.140625" style="112" customWidth="1"/>
    <col min="7" max="7" width="14.28515625" style="112" customWidth="1"/>
    <col min="8" max="8" width="9.5703125" style="112" customWidth="1"/>
    <col min="9" max="9" width="12.28515625" style="112" customWidth="1"/>
    <col min="10" max="11" width="8.85546875" style="122" customWidth="1"/>
    <col min="12" max="12" width="10.7109375" style="112" customWidth="1"/>
    <col min="13" max="13" width="9.42578125" style="112" bestFit="1" customWidth="1"/>
    <col min="14" max="14" width="11.7109375" style="112" customWidth="1"/>
    <col min="15" max="15" width="9.42578125" style="112" bestFit="1" customWidth="1"/>
    <col min="16" max="16" width="11.7109375" style="112" customWidth="1"/>
    <col min="17" max="17" width="8.7109375" style="112" customWidth="1"/>
    <col min="18" max="21" width="9.42578125" style="112" bestFit="1" customWidth="1"/>
    <col min="22" max="22" width="12.7109375" style="112" customWidth="1"/>
    <col min="23" max="23" width="15.42578125" style="112" customWidth="1"/>
    <col min="24" max="24" width="11.140625" style="112" customWidth="1"/>
    <col min="25" max="25" width="14.5703125" style="112" customWidth="1"/>
    <col min="26" max="35" width="12" style="115" customWidth="1"/>
    <col min="36" max="36" width="9.140625" style="112" customWidth="1"/>
    <col min="37" max="37" width="9.140625" style="125" customWidth="1"/>
    <col min="38" max="38" width="30.42578125" style="112" customWidth="1"/>
    <col min="39" max="39" width="19" style="112" customWidth="1"/>
    <col min="40" max="40" width="9.140625" style="112" customWidth="1"/>
    <col min="41" max="41" width="15.42578125" style="112" customWidth="1"/>
    <col min="42" max="42" width="17.5703125" style="112" customWidth="1"/>
    <col min="43" max="43" width="15.85546875" style="112" customWidth="1"/>
    <col min="44" max="44" width="14.28515625" style="112" customWidth="1"/>
    <col min="45" max="46" width="9.140625" style="112" customWidth="1"/>
    <col min="47" max="47" width="16.28515625" style="112" customWidth="1"/>
    <col min="48" max="48" width="23.42578125" style="112" customWidth="1"/>
    <col min="49" max="50" width="16.28515625" style="112" customWidth="1"/>
    <col min="51" max="51" width="6.140625" style="112" customWidth="1"/>
    <col min="52" max="60" width="9.140625" style="112" customWidth="1"/>
    <col min="61" max="16384" width="9.140625" style="112"/>
  </cols>
  <sheetData>
    <row r="1" spans="1:51" ht="20.100000000000001" customHeight="1" thickBot="1" x14ac:dyDescent="0.35">
      <c r="A1" s="108" t="s">
        <v>506</v>
      </c>
      <c r="B1" s="109"/>
      <c r="C1" s="110"/>
      <c r="D1" s="111" t="s">
        <v>507</v>
      </c>
      <c r="E1" s="110"/>
      <c r="F1" s="110"/>
      <c r="G1" s="110"/>
      <c r="J1" s="113"/>
      <c r="K1" s="113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AK1" s="112"/>
    </row>
    <row r="2" spans="1:51" ht="18" customHeight="1" thickBot="1" x14ac:dyDescent="0.35">
      <c r="A2" s="116" t="s">
        <v>508</v>
      </c>
      <c r="B2" s="117" t="s">
        <v>555</v>
      </c>
      <c r="C2" s="110"/>
      <c r="D2" s="118" t="s">
        <v>509</v>
      </c>
      <c r="E2" s="119" t="s">
        <v>510</v>
      </c>
      <c r="F2" s="120"/>
      <c r="G2" s="121" t="s">
        <v>511</v>
      </c>
      <c r="H2" s="187" t="s">
        <v>512</v>
      </c>
      <c r="I2" s="188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23"/>
      <c r="AA2" s="123"/>
      <c r="AB2" s="123"/>
      <c r="AC2" s="123"/>
      <c r="AE2" s="123"/>
      <c r="AF2" s="123"/>
      <c r="AG2" s="123"/>
      <c r="AH2" s="123"/>
      <c r="AK2" s="112"/>
    </row>
    <row r="3" spans="1:51" ht="11.25" customHeight="1" x14ac:dyDescent="0.25"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89" t="s">
        <v>513</v>
      </c>
      <c r="AA3" s="189"/>
      <c r="AB3" s="189"/>
      <c r="AC3" s="189"/>
      <c r="AD3" s="189"/>
      <c r="AE3" s="189" t="s">
        <v>514</v>
      </c>
      <c r="AF3" s="189"/>
      <c r="AG3" s="189"/>
      <c r="AH3" s="189"/>
      <c r="AI3" s="189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</row>
    <row r="4" spans="1:51" s="130" customFormat="1" ht="58.5" customHeight="1" x14ac:dyDescent="0.25">
      <c r="A4" s="126" t="s">
        <v>515</v>
      </c>
      <c r="B4" s="127" t="s">
        <v>307</v>
      </c>
      <c r="C4" s="127" t="s">
        <v>516</v>
      </c>
      <c r="D4" s="127" t="s">
        <v>517</v>
      </c>
      <c r="E4" s="127" t="s">
        <v>518</v>
      </c>
      <c r="F4" s="127" t="s">
        <v>519</v>
      </c>
      <c r="G4" s="127" t="s">
        <v>520</v>
      </c>
      <c r="H4" s="127" t="s">
        <v>521</v>
      </c>
      <c r="I4" s="127" t="s">
        <v>18</v>
      </c>
      <c r="J4" s="128" t="s">
        <v>5</v>
      </c>
      <c r="K4" s="128" t="s">
        <v>522</v>
      </c>
      <c r="L4" s="126" t="s">
        <v>523</v>
      </c>
      <c r="M4" s="126" t="s">
        <v>524</v>
      </c>
      <c r="N4" s="126" t="s">
        <v>525</v>
      </c>
      <c r="O4" s="126" t="s">
        <v>526</v>
      </c>
      <c r="P4" s="126" t="s">
        <v>527</v>
      </c>
      <c r="Q4" s="126" t="s">
        <v>528</v>
      </c>
      <c r="R4" s="126" t="s">
        <v>529</v>
      </c>
      <c r="S4" s="126" t="s">
        <v>530</v>
      </c>
      <c r="T4" s="126" t="s">
        <v>531</v>
      </c>
      <c r="U4" s="126" t="s">
        <v>532</v>
      </c>
      <c r="V4" s="126" t="s">
        <v>533</v>
      </c>
      <c r="W4" s="126" t="s">
        <v>534</v>
      </c>
      <c r="X4" s="126" t="s">
        <v>535</v>
      </c>
      <c r="Y4" s="126" t="s">
        <v>536</v>
      </c>
      <c r="Z4" s="129" t="s">
        <v>537</v>
      </c>
      <c r="AA4" s="129" t="s">
        <v>538</v>
      </c>
      <c r="AB4" s="129" t="s">
        <v>539</v>
      </c>
      <c r="AC4" s="129" t="s">
        <v>540</v>
      </c>
      <c r="AD4" s="129" t="s">
        <v>541</v>
      </c>
      <c r="AE4" s="129" t="s">
        <v>537</v>
      </c>
      <c r="AF4" s="129" t="s">
        <v>538</v>
      </c>
      <c r="AG4" s="129" t="s">
        <v>539</v>
      </c>
      <c r="AH4" s="129" t="s">
        <v>540</v>
      </c>
      <c r="AI4" s="129" t="s">
        <v>541</v>
      </c>
      <c r="AK4" s="131"/>
      <c r="AL4" s="132" t="s">
        <v>307</v>
      </c>
      <c r="AM4" s="133" t="s">
        <v>542</v>
      </c>
      <c r="AN4" s="134" t="s">
        <v>518</v>
      </c>
      <c r="AO4" s="134" t="s">
        <v>543</v>
      </c>
      <c r="AP4" s="134" t="s">
        <v>544</v>
      </c>
      <c r="AQ4" s="134" t="s">
        <v>521</v>
      </c>
      <c r="AR4" s="134" t="s">
        <v>18</v>
      </c>
      <c r="AS4" s="134" t="s">
        <v>5</v>
      </c>
      <c r="AT4" s="134" t="s">
        <v>522</v>
      </c>
      <c r="AU4" s="134" t="s">
        <v>316</v>
      </c>
      <c r="AV4" s="134" t="s">
        <v>545</v>
      </c>
      <c r="AW4" s="134" t="s">
        <v>546</v>
      </c>
      <c r="AX4" s="134" t="s">
        <v>547</v>
      </c>
      <c r="AY4" s="135"/>
    </row>
    <row r="5" spans="1:51" s="130" customFormat="1" ht="15" customHeight="1" x14ac:dyDescent="0.25">
      <c r="A5" s="136" t="str">
        <f>AL5</f>
        <v>Deli Modern</v>
      </c>
      <c r="B5" s="137"/>
      <c r="C5" s="137"/>
      <c r="D5" s="138"/>
      <c r="E5" s="138"/>
      <c r="F5" s="138"/>
      <c r="G5" s="138"/>
      <c r="H5" s="137"/>
      <c r="I5" s="137"/>
      <c r="J5" s="139"/>
      <c r="K5" s="139"/>
      <c r="L5" s="140"/>
      <c r="M5" s="140"/>
      <c r="N5" s="140"/>
      <c r="O5" s="140"/>
      <c r="P5" s="140"/>
      <c r="Q5" s="140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K5" s="142"/>
      <c r="AL5" s="42" t="s">
        <v>451</v>
      </c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35"/>
    </row>
    <row r="6" spans="1:51" x14ac:dyDescent="0.25">
      <c r="A6" s="112" t="s">
        <v>439</v>
      </c>
      <c r="B6" s="112" t="str">
        <f t="shared" ref="B6:B10" si="0">AL6</f>
        <v>Buffalo Chicken Dip 10 oz.</v>
      </c>
      <c r="D6" s="144">
        <f t="shared" ref="D6:G10" si="1">AM6</f>
        <v>37200.49</v>
      </c>
      <c r="E6" s="145">
        <f t="shared" si="1"/>
        <v>12778.383462999996</v>
      </c>
      <c r="F6" s="145">
        <f t="shared" si="1"/>
        <v>1712.3665769999998</v>
      </c>
      <c r="G6" s="145">
        <f t="shared" si="1"/>
        <v>2350.2666429999995</v>
      </c>
      <c r="H6" s="146">
        <f t="shared" ref="H6:H10" si="2">IF(ISERROR(D6/E6),0,D6/E6)</f>
        <v>2.9112047003218038</v>
      </c>
      <c r="I6" s="147">
        <f t="shared" ref="I6:I10" si="3">AR6</f>
        <v>4.5</v>
      </c>
      <c r="J6" s="148">
        <f t="shared" ref="J6:K10" si="4">AS6/100</f>
        <v>0.48565938329917679</v>
      </c>
      <c r="K6" s="148">
        <f t="shared" si="4"/>
        <v>0.55110236825041214</v>
      </c>
      <c r="L6" s="149">
        <f t="shared" ref="L6:L10" si="5">IF(ISERROR(D6/(J6*(E6+F6+G6))),0,D6/(J6*(E6+F6+G6)))</f>
        <v>4.5482944264092762</v>
      </c>
      <c r="M6" s="113">
        <f t="shared" ref="M6:M10" si="6">IF(ISERROR(D6/Z6),0,D6/Z6)</f>
        <v>0.75876556050793631</v>
      </c>
      <c r="N6" s="113">
        <f t="shared" ref="N6:N10" si="7">M6-J6</f>
        <v>0.27310617720875952</v>
      </c>
      <c r="O6" s="113">
        <f t="shared" ref="O6:O10" si="8">IF(ISERROR(D6/AE6),0,D6/AE6)</f>
        <v>0.8818303695617401</v>
      </c>
      <c r="P6" s="113">
        <f t="shared" ref="P6:P10" si="9">O6-K6</f>
        <v>0.33072800131132796</v>
      </c>
      <c r="Q6" s="150">
        <f t="shared" ref="Q6:Q10" si="10">I6</f>
        <v>4.5</v>
      </c>
      <c r="R6" s="113">
        <f t="shared" ref="R6:R10" si="11">IF(ISERROR(D6/AA6),0,D6/AA6)</f>
        <v>0.49087152582066934</v>
      </c>
      <c r="S6" s="113">
        <f t="shared" ref="S6:S10" si="12">R6-J6</f>
        <v>5.2121425214925465E-3</v>
      </c>
      <c r="T6" s="113">
        <f t="shared" ref="T6:T10" si="13">IF(ISERROR(D6/AF6),0,D6/AF6)</f>
        <v>0.57048638150103359</v>
      </c>
      <c r="U6" s="113">
        <f t="shared" ref="U6:U10" si="14">T6-K6</f>
        <v>1.9384013250621446E-2</v>
      </c>
      <c r="W6" s="114"/>
      <c r="X6" s="114"/>
      <c r="Y6" s="113"/>
      <c r="Z6" s="115">
        <f t="shared" ref="Z6:Z10" si="15">(SUM($E6:$G6))*$H6</f>
        <v>49027.646925747496</v>
      </c>
      <c r="AA6" s="115">
        <f t="shared" ref="AA6:AA10" si="16">(SUM($E6:$G6))*$Q6</f>
        <v>75784.575073499975</v>
      </c>
      <c r="AB6" s="115">
        <f t="shared" ref="AB6:AB10" si="17">(SUM($E6:$G6))*$J6</f>
        <v>8178.9977763969255</v>
      </c>
      <c r="AC6" s="115">
        <f t="shared" ref="AC6:AC10" si="18">SUM(($E6:$G6))*$R6</f>
        <v>8266.7755555555541</v>
      </c>
      <c r="AD6" s="115">
        <f t="shared" ref="AD6:AD10" si="19">SUM(($E6:$G6))*$M6</f>
        <v>12778.383462999996</v>
      </c>
      <c r="AE6" s="115">
        <f t="shared" ref="AE6:AE10" si="20">(SUM($E6:$F6))*$H6</f>
        <v>42185.539627636354</v>
      </c>
      <c r="AF6" s="115">
        <f t="shared" ref="AF6:AF10" si="21">(SUM($E6:$F6))*$Q6</f>
        <v>65208.375179999981</v>
      </c>
      <c r="AG6" s="115">
        <f t="shared" ref="AG6:AG10" si="22">(SUM($E6:$F6))*$K6</f>
        <v>7985.8866647687519</v>
      </c>
      <c r="AH6" s="115">
        <f t="shared" ref="AH6:AH10" si="23">SUM(($E6:$F6))*$T6</f>
        <v>8266.7755555555559</v>
      </c>
      <c r="AI6" s="115">
        <f t="shared" ref="AI6:AI10" si="24">SUM(($E6:$F6))*$O6</f>
        <v>12778.383462999996</v>
      </c>
      <c r="AK6" s="151"/>
      <c r="AL6" s="42" t="s">
        <v>407</v>
      </c>
      <c r="AM6" s="44">
        <v>37200.49</v>
      </c>
      <c r="AN6" s="44">
        <v>12778.383462999996</v>
      </c>
      <c r="AO6" s="44">
        <v>1712.3665769999998</v>
      </c>
      <c r="AP6" s="44">
        <v>2350.2666429999995</v>
      </c>
      <c r="AQ6" s="44">
        <v>2.9112047003218038</v>
      </c>
      <c r="AR6" s="181">
        <v>4.5</v>
      </c>
      <c r="AS6" s="181">
        <v>48.565938329917678</v>
      </c>
      <c r="AT6" s="44">
        <v>55.11023682504122</v>
      </c>
      <c r="AU6" s="44">
        <v>-1.5887952996781962</v>
      </c>
      <c r="AV6" s="44">
        <v>57502.725583500018</v>
      </c>
      <c r="AW6" s="44">
        <v>20302.235583500002</v>
      </c>
      <c r="AX6" s="44">
        <v>4511.6079074444442</v>
      </c>
      <c r="AY6" s="125"/>
    </row>
    <row r="7" spans="1:51" x14ac:dyDescent="0.25">
      <c r="A7" s="112" t="s">
        <v>439</v>
      </c>
      <c r="B7" s="112" t="str">
        <f t="shared" si="0"/>
        <v>Candied Jalapeno Bacon Dip 12 oz.</v>
      </c>
      <c r="D7" s="144">
        <f t="shared" si="1"/>
        <v>29555.91</v>
      </c>
      <c r="E7" s="145">
        <f t="shared" si="1"/>
        <v>6396.2167809999992</v>
      </c>
      <c r="F7" s="145">
        <f t="shared" si="1"/>
        <v>1632.3499249999995</v>
      </c>
      <c r="G7" s="145">
        <f t="shared" si="1"/>
        <v>952.78331199999991</v>
      </c>
      <c r="H7" s="146">
        <f t="shared" si="2"/>
        <v>4.620842446709438</v>
      </c>
      <c r="I7" s="147">
        <f t="shared" si="3"/>
        <v>4.5</v>
      </c>
      <c r="J7" s="148">
        <f t="shared" si="4"/>
        <v>0.71154633242416809</v>
      </c>
      <c r="K7" s="148">
        <f t="shared" si="4"/>
        <v>0.79598848696783409</v>
      </c>
      <c r="L7" s="149">
        <f t="shared" si="5"/>
        <v>4.6248699931165733</v>
      </c>
      <c r="M7" s="113">
        <f t="shared" si="6"/>
        <v>0.71216651930734265</v>
      </c>
      <c r="N7" s="113">
        <f t="shared" si="7"/>
        <v>6.2018688317455606E-4</v>
      </c>
      <c r="O7" s="113">
        <f t="shared" si="8"/>
        <v>0.79668227408759096</v>
      </c>
      <c r="P7" s="113">
        <f t="shared" si="9"/>
        <v>6.9378711975687235E-4</v>
      </c>
      <c r="Q7" s="150">
        <f t="shared" si="10"/>
        <v>4.5</v>
      </c>
      <c r="R7" s="113">
        <f t="shared" si="11"/>
        <v>0.73129095145348566</v>
      </c>
      <c r="S7" s="113">
        <f t="shared" si="12"/>
        <v>1.9744619029317567E-2</v>
      </c>
      <c r="T7" s="113">
        <f t="shared" si="13"/>
        <v>0.81807628192109838</v>
      </c>
      <c r="U7" s="113">
        <f t="shared" si="14"/>
        <v>2.2087794953264295E-2</v>
      </c>
      <c r="W7" s="114"/>
      <c r="X7" s="114"/>
      <c r="Y7" s="113"/>
      <c r="Z7" s="115">
        <f t="shared" si="15"/>
        <v>41501.403391928972</v>
      </c>
      <c r="AA7" s="115">
        <f t="shared" si="16"/>
        <v>40416.075080999995</v>
      </c>
      <c r="AB7" s="115">
        <f t="shared" si="17"/>
        <v>6390.6466655256354</v>
      </c>
      <c r="AC7" s="115">
        <f t="shared" si="18"/>
        <v>6567.98</v>
      </c>
      <c r="AD7" s="115">
        <f t="shared" si="19"/>
        <v>6396.2167809999983</v>
      </c>
      <c r="AE7" s="115">
        <f t="shared" si="20"/>
        <v>37098.741821322968</v>
      </c>
      <c r="AF7" s="115">
        <f t="shared" si="21"/>
        <v>36128.550176999997</v>
      </c>
      <c r="AG7" s="115">
        <f t="shared" si="22"/>
        <v>6390.6466648292662</v>
      </c>
      <c r="AH7" s="115">
        <f t="shared" si="23"/>
        <v>6567.98</v>
      </c>
      <c r="AI7" s="115">
        <f t="shared" si="24"/>
        <v>6396.2167809999983</v>
      </c>
      <c r="AK7" s="151"/>
      <c r="AL7" s="42" t="s">
        <v>408</v>
      </c>
      <c r="AM7" s="44">
        <v>29555.91</v>
      </c>
      <c r="AN7" s="44">
        <v>6396.2167809999992</v>
      </c>
      <c r="AO7" s="44">
        <v>1632.3499249999995</v>
      </c>
      <c r="AP7" s="44">
        <v>952.78331199999991</v>
      </c>
      <c r="AQ7" s="44">
        <v>4.620842446709438</v>
      </c>
      <c r="AR7" s="181">
        <v>4.5</v>
      </c>
      <c r="AS7" s="181">
        <v>71.154633242416807</v>
      </c>
      <c r="AT7" s="44">
        <v>79.598848696783406</v>
      </c>
      <c r="AU7" s="44">
        <v>0.12084244670943804</v>
      </c>
      <c r="AV7" s="44">
        <v>28782.975514499998</v>
      </c>
      <c r="AW7" s="44">
        <v>-772.93448550000062</v>
      </c>
      <c r="AX7" s="44">
        <v>-171.76321900000011</v>
      </c>
      <c r="AY7" s="125"/>
    </row>
    <row r="8" spans="1:51" x14ac:dyDescent="0.25">
      <c r="A8" s="112" t="s">
        <v>439</v>
      </c>
      <c r="B8" s="112" t="str">
        <f t="shared" si="0"/>
        <v>Margherita Pizza Dip 12 oz.</v>
      </c>
      <c r="D8" s="144">
        <f t="shared" si="1"/>
        <v>18089</v>
      </c>
      <c r="E8" s="145">
        <f t="shared" si="1"/>
        <v>4083.4334150000009</v>
      </c>
      <c r="F8" s="145">
        <f t="shared" si="1"/>
        <v>810.73328099999981</v>
      </c>
      <c r="G8" s="145">
        <f t="shared" si="1"/>
        <v>1032.933315</v>
      </c>
      <c r="H8" s="146">
        <f t="shared" si="2"/>
        <v>4.4298506089390948</v>
      </c>
      <c r="I8" s="147">
        <f t="shared" si="3"/>
        <v>4.5</v>
      </c>
      <c r="J8" s="148">
        <f t="shared" si="4"/>
        <v>0.67820312958053708</v>
      </c>
      <c r="K8" s="148">
        <f t="shared" si="4"/>
        <v>0.82134059297389339</v>
      </c>
      <c r="L8" s="149">
        <f t="shared" si="5"/>
        <v>4.5000000010979058</v>
      </c>
      <c r="M8" s="113">
        <f t="shared" si="6"/>
        <v>0.68894289069218151</v>
      </c>
      <c r="N8" s="113">
        <f t="shared" si="7"/>
        <v>1.073976111164443E-2</v>
      </c>
      <c r="O8" s="113">
        <f t="shared" si="8"/>
        <v>0.83434702343452838</v>
      </c>
      <c r="P8" s="113">
        <f t="shared" si="9"/>
        <v>1.3006430460634988E-2</v>
      </c>
      <c r="Q8" s="150">
        <f t="shared" si="10"/>
        <v>4.5</v>
      </c>
      <c r="R8" s="113">
        <f t="shared" si="11"/>
        <v>0.67820312974600439</v>
      </c>
      <c r="S8" s="113">
        <f t="shared" si="12"/>
        <v>1.6546730652322594E-10</v>
      </c>
      <c r="T8" s="113">
        <f t="shared" si="13"/>
        <v>0.82134059329510378</v>
      </c>
      <c r="U8" s="113">
        <f t="shared" si="14"/>
        <v>3.2121039161836507E-10</v>
      </c>
      <c r="W8" s="114"/>
      <c r="X8" s="114"/>
      <c r="Y8" s="113"/>
      <c r="Z8" s="115">
        <f t="shared" si="15"/>
        <v>26256.167592971266</v>
      </c>
      <c r="AA8" s="115">
        <f t="shared" si="16"/>
        <v>26671.950049500003</v>
      </c>
      <c r="AB8" s="115">
        <f t="shared" si="17"/>
        <v>4019.777776797036</v>
      </c>
      <c r="AC8" s="115">
        <f t="shared" si="18"/>
        <v>4019.7777777777774</v>
      </c>
      <c r="AD8" s="115">
        <f t="shared" si="19"/>
        <v>4083.4334150000013</v>
      </c>
      <c r="AE8" s="115">
        <f t="shared" si="20"/>
        <v>21680.427318525039</v>
      </c>
      <c r="AF8" s="115">
        <f t="shared" si="21"/>
        <v>22023.750132000001</v>
      </c>
      <c r="AG8" s="115">
        <f t="shared" si="22"/>
        <v>4019.7777762057208</v>
      </c>
      <c r="AH8" s="115">
        <f t="shared" si="23"/>
        <v>4019.7777777777778</v>
      </c>
      <c r="AI8" s="115">
        <f t="shared" si="24"/>
        <v>4083.4334150000004</v>
      </c>
      <c r="AK8" s="151"/>
      <c r="AL8" s="42" t="s">
        <v>409</v>
      </c>
      <c r="AM8" s="44">
        <v>18089</v>
      </c>
      <c r="AN8" s="44">
        <v>4083.4334150000009</v>
      </c>
      <c r="AO8" s="44">
        <v>810.73328099999981</v>
      </c>
      <c r="AP8" s="44">
        <v>1032.933315</v>
      </c>
      <c r="AQ8" s="44">
        <v>4.4298506089390948</v>
      </c>
      <c r="AR8" s="181">
        <v>4.5</v>
      </c>
      <c r="AS8" s="181">
        <v>67.820312958053705</v>
      </c>
      <c r="AT8" s="44">
        <v>82.134059297389342</v>
      </c>
      <c r="AU8" s="44">
        <v>-7.0149391060905369E-2</v>
      </c>
      <c r="AV8" s="44">
        <v>18375.450367499998</v>
      </c>
      <c r="AW8" s="44">
        <v>286.45036750000008</v>
      </c>
      <c r="AX8" s="44">
        <v>63.655637222222211</v>
      </c>
      <c r="AY8" s="125"/>
    </row>
    <row r="9" spans="1:51" x14ac:dyDescent="0.25">
      <c r="A9" s="112" t="s">
        <v>439</v>
      </c>
      <c r="B9" s="112" t="str">
        <f t="shared" si="0"/>
        <v>None</v>
      </c>
      <c r="D9" s="144">
        <f t="shared" si="1"/>
        <v>239</v>
      </c>
      <c r="E9" s="145">
        <f t="shared" si="1"/>
        <v>3514.3666710000002</v>
      </c>
      <c r="F9" s="145">
        <f t="shared" si="1"/>
        <v>0</v>
      </c>
      <c r="G9" s="145">
        <f t="shared" si="1"/>
        <v>7099.8166660000015</v>
      </c>
      <c r="H9" s="146">
        <f t="shared" si="2"/>
        <v>6.8006563450589919E-2</v>
      </c>
      <c r="I9" s="147">
        <f t="shared" si="3"/>
        <v>1</v>
      </c>
      <c r="J9" s="148">
        <f t="shared" si="4"/>
        <v>2.2234400189539417E-2</v>
      </c>
      <c r="K9" s="148">
        <f t="shared" si="4"/>
        <v>6.7152924578824283E-2</v>
      </c>
      <c r="L9" s="149">
        <f t="shared" si="5"/>
        <v>1.0127118644067841</v>
      </c>
      <c r="M9" s="113">
        <f t="shared" si="6"/>
        <v>0.33110099566014306</v>
      </c>
      <c r="N9" s="113">
        <f t="shared" si="7"/>
        <v>0.30886659547060363</v>
      </c>
      <c r="O9" s="113">
        <f t="shared" si="8"/>
        <v>1.0000000000000002</v>
      </c>
      <c r="P9" s="113">
        <f t="shared" si="9"/>
        <v>0.93284707542117595</v>
      </c>
      <c r="Q9" s="150">
        <f t="shared" si="10"/>
        <v>1</v>
      </c>
      <c r="R9" s="113">
        <f t="shared" si="11"/>
        <v>2.2517040869915017E-2</v>
      </c>
      <c r="S9" s="113">
        <f t="shared" si="12"/>
        <v>2.8264068037560028E-4</v>
      </c>
      <c r="T9" s="113">
        <f t="shared" si="13"/>
        <v>6.8006563450589919E-2</v>
      </c>
      <c r="U9" s="113">
        <f t="shared" si="14"/>
        <v>8.5363887176563569E-4</v>
      </c>
      <c r="W9" s="114"/>
      <c r="X9" s="114"/>
      <c r="Y9" s="113"/>
      <c r="Z9" s="115">
        <f t="shared" si="15"/>
        <v>721.83413258388487</v>
      </c>
      <c r="AA9" s="115">
        <f t="shared" si="16"/>
        <v>10614.183337000002</v>
      </c>
      <c r="AB9" s="115">
        <f t="shared" si="17"/>
        <v>235.99999999999898</v>
      </c>
      <c r="AC9" s="115">
        <f t="shared" si="18"/>
        <v>239</v>
      </c>
      <c r="AD9" s="115">
        <f t="shared" si="19"/>
        <v>3514.3666710000007</v>
      </c>
      <c r="AE9" s="115">
        <f t="shared" si="20"/>
        <v>238.99999999999997</v>
      </c>
      <c r="AF9" s="115">
        <f t="shared" si="21"/>
        <v>3514.3666710000002</v>
      </c>
      <c r="AG9" s="115">
        <f t="shared" si="22"/>
        <v>235.99999999999679</v>
      </c>
      <c r="AH9" s="115">
        <f t="shared" si="23"/>
        <v>238.99999999999997</v>
      </c>
      <c r="AI9" s="115">
        <f t="shared" si="24"/>
        <v>3514.3666710000011</v>
      </c>
      <c r="AK9" s="151"/>
      <c r="AL9" s="42" t="s">
        <v>337</v>
      </c>
      <c r="AM9" s="44">
        <v>239</v>
      </c>
      <c r="AN9" s="44">
        <v>3514.3666710000002</v>
      </c>
      <c r="AO9" s="44">
        <v>0</v>
      </c>
      <c r="AP9" s="44">
        <v>7099.8166660000015</v>
      </c>
      <c r="AQ9" s="44">
        <v>6.8006563450589919E-2</v>
      </c>
      <c r="AR9" s="181">
        <v>1</v>
      </c>
      <c r="AS9" s="181">
        <v>2.2234400189539416</v>
      </c>
      <c r="AT9" s="44">
        <v>6.7152924578824287</v>
      </c>
      <c r="AU9" s="44">
        <v>-0.93199343654941003</v>
      </c>
      <c r="AV9" s="44">
        <v>3514.3666710000002</v>
      </c>
      <c r="AW9" s="44">
        <v>3275.3666710000002</v>
      </c>
      <c r="AX9" s="44">
        <v>3275.3666710000002</v>
      </c>
      <c r="AY9" s="125"/>
    </row>
    <row r="10" spans="1:51" x14ac:dyDescent="0.25">
      <c r="A10" s="112" t="s">
        <v>439</v>
      </c>
      <c r="B10" s="112" t="str">
        <f t="shared" si="0"/>
        <v>Sweet and Sour Dressing</v>
      </c>
      <c r="D10" s="144">
        <f t="shared" si="1"/>
        <v>24718</v>
      </c>
      <c r="E10" s="145">
        <f t="shared" si="1"/>
        <v>920.80004999999994</v>
      </c>
      <c r="F10" s="145">
        <f t="shared" si="1"/>
        <v>489.48329099999995</v>
      </c>
      <c r="G10" s="145">
        <f t="shared" si="1"/>
        <v>449.61666200000008</v>
      </c>
      <c r="H10" s="146">
        <f t="shared" si="2"/>
        <v>26.844047195696831</v>
      </c>
      <c r="I10" s="147">
        <f t="shared" si="3"/>
        <v>54</v>
      </c>
      <c r="J10" s="148">
        <f t="shared" si="4"/>
        <v>0.24017619387234546</v>
      </c>
      <c r="K10" s="148">
        <f t="shared" si="4"/>
        <v>0.3167474866341089</v>
      </c>
      <c r="L10" s="149">
        <f t="shared" si="5"/>
        <v>55.334217726556652</v>
      </c>
      <c r="M10" s="113">
        <f t="shared" si="6"/>
        <v>0.49508040675023318</v>
      </c>
      <c r="N10" s="113">
        <f t="shared" si="7"/>
        <v>0.25490421287788773</v>
      </c>
      <c r="O10" s="113">
        <f t="shared" si="8"/>
        <v>0.6529184761886796</v>
      </c>
      <c r="P10" s="113">
        <f t="shared" si="9"/>
        <v>0.3361709895545707</v>
      </c>
      <c r="Q10" s="150">
        <f t="shared" si="10"/>
        <v>54</v>
      </c>
      <c r="R10" s="113">
        <f t="shared" si="11"/>
        <v>0.24611040378644525</v>
      </c>
      <c r="S10" s="113">
        <f t="shared" si="12"/>
        <v>5.9342099140997917E-3</v>
      </c>
      <c r="T10" s="113">
        <f t="shared" si="13"/>
        <v>0.32457359981021061</v>
      </c>
      <c r="U10" s="113">
        <f t="shared" si="14"/>
        <v>7.8261131761017122E-3</v>
      </c>
      <c r="W10" s="114"/>
      <c r="X10" s="114"/>
      <c r="Y10" s="113"/>
      <c r="Z10" s="115">
        <f t="shared" si="15"/>
        <v>49927.243459808677</v>
      </c>
      <c r="AA10" s="115">
        <f t="shared" si="16"/>
        <v>100434.600162</v>
      </c>
      <c r="AB10" s="115">
        <f t="shared" si="17"/>
        <v>446.70370370370387</v>
      </c>
      <c r="AC10" s="115">
        <f t="shared" si="18"/>
        <v>457.7407407407407</v>
      </c>
      <c r="AD10" s="115">
        <f t="shared" si="19"/>
        <v>920.80004999999994</v>
      </c>
      <c r="AE10" s="115">
        <f t="shared" si="20"/>
        <v>37857.712565109003</v>
      </c>
      <c r="AF10" s="115">
        <f t="shared" si="21"/>
        <v>76155.300413999998</v>
      </c>
      <c r="AG10" s="115">
        <f t="shared" si="22"/>
        <v>446.70370370370387</v>
      </c>
      <c r="AH10" s="115">
        <f t="shared" si="23"/>
        <v>457.74074074074076</v>
      </c>
      <c r="AI10" s="115">
        <f t="shared" si="24"/>
        <v>920.80004999999994</v>
      </c>
      <c r="AK10" s="151"/>
      <c r="AL10" s="42" t="s">
        <v>378</v>
      </c>
      <c r="AM10" s="44">
        <v>24718</v>
      </c>
      <c r="AN10" s="44">
        <v>920.80004999999994</v>
      </c>
      <c r="AO10" s="44">
        <v>489.48329099999995</v>
      </c>
      <c r="AP10" s="44">
        <v>449.61666200000008</v>
      </c>
      <c r="AQ10" s="44">
        <v>26.844047195696831</v>
      </c>
      <c r="AR10" s="181">
        <v>54</v>
      </c>
      <c r="AS10" s="181">
        <v>24.017619387234546</v>
      </c>
      <c r="AT10" s="44">
        <v>31.674748663410888</v>
      </c>
      <c r="AU10" s="44">
        <v>-27.155952804303169</v>
      </c>
      <c r="AV10" s="44">
        <v>49723.202699999994</v>
      </c>
      <c r="AW10" s="44">
        <v>25005.202700000005</v>
      </c>
      <c r="AX10" s="44">
        <v>463.05930925925924</v>
      </c>
      <c r="AY10" s="125"/>
    </row>
    <row r="11" spans="1:51" x14ac:dyDescent="0.25">
      <c r="B11" s="153" t="str">
        <f>CONCATENATE(A5," Subtotal")</f>
        <v>Deli Modern Subtotal</v>
      </c>
      <c r="C11" s="154"/>
      <c r="D11" s="155">
        <f>SUM(D6:D10)</f>
        <v>109802.4</v>
      </c>
      <c r="E11" s="155">
        <f>SUM(E6:E10)</f>
        <v>27693.200379999995</v>
      </c>
      <c r="F11" s="155">
        <f>SUM(F6:F10)</f>
        <v>4644.9330739999987</v>
      </c>
      <c r="G11" s="155">
        <f>SUM(G6:G10)</f>
        <v>11885.416598000002</v>
      </c>
      <c r="H11" s="156">
        <f t="shared" ref="H11" si="25">D11/E11</f>
        <v>3.9649588524733743</v>
      </c>
      <c r="I11" s="157"/>
      <c r="J11" s="158">
        <f>AB11/(SUM($E11:$G11))</f>
        <v>0.43578875734223699</v>
      </c>
      <c r="K11" s="158">
        <f>AG11/(SUM($E11:$F11))</f>
        <v>0.58998503536534519</v>
      </c>
      <c r="L11" s="159">
        <f>D11/(J11*(E11+F11+G11))</f>
        <v>5.6974721129361168</v>
      </c>
      <c r="M11" s="160">
        <f>AD11/(SUM($E11:$G11))</f>
        <v>0.62620934654583604</v>
      </c>
      <c r="N11" s="161">
        <f>M11-J11</f>
        <v>0.19042058920359906</v>
      </c>
      <c r="O11" s="160">
        <f>AI11/(SUM($E11:$F11))</f>
        <v>0.85636359993976541</v>
      </c>
      <c r="P11" s="161">
        <f>O11-K11</f>
        <v>0.26637856457442022</v>
      </c>
      <c r="Q11" s="159">
        <f>D11/(R11*(E11+F11+G11))</f>
        <v>5.6161250455592171</v>
      </c>
      <c r="R11" s="162">
        <f>AC11/(SUM($E11:$G11))</f>
        <v>0.44210096319912862</v>
      </c>
      <c r="S11" s="161">
        <f>R11-J11</f>
        <v>6.3122058568916284E-3</v>
      </c>
      <c r="T11" s="162">
        <f>AH11/(SUM($E11:$F11))</f>
        <v>0.60458882396181468</v>
      </c>
      <c r="U11" s="161">
        <f>T11-K11</f>
        <v>1.4603788596469491E-2</v>
      </c>
      <c r="V11" s="153"/>
      <c r="W11" s="153"/>
      <c r="X11" s="153"/>
      <c r="Y11" s="113"/>
      <c r="Z11" s="163">
        <f t="shared" ref="Z11:AI11" si="26">SUM(Z6:Z10)</f>
        <v>167434.29550304031</v>
      </c>
      <c r="AA11" s="163">
        <f t="shared" si="26"/>
        <v>253921.38370299997</v>
      </c>
      <c r="AB11" s="163">
        <f t="shared" si="26"/>
        <v>19272.1259224233</v>
      </c>
      <c r="AC11" s="163">
        <f t="shared" si="26"/>
        <v>19551.274074074074</v>
      </c>
      <c r="AD11" s="163">
        <f t="shared" si="26"/>
        <v>27693.200379999995</v>
      </c>
      <c r="AE11" s="163">
        <f t="shared" si="26"/>
        <v>139061.42133259337</v>
      </c>
      <c r="AF11" s="163">
        <f t="shared" si="26"/>
        <v>203030.34257399995</v>
      </c>
      <c r="AG11" s="163">
        <f t="shared" si="26"/>
        <v>19079.01480950744</v>
      </c>
      <c r="AH11" s="163">
        <f t="shared" si="26"/>
        <v>19551.274074074074</v>
      </c>
      <c r="AI11" s="163">
        <f t="shared" si="26"/>
        <v>27693.200379999995</v>
      </c>
      <c r="AK11" s="164"/>
      <c r="AL11" s="182" t="s">
        <v>345</v>
      </c>
      <c r="AM11" s="183">
        <v>109802.4</v>
      </c>
      <c r="AN11" s="183">
        <v>27693.200379999998</v>
      </c>
      <c r="AO11" s="183">
        <v>4644.9330739999987</v>
      </c>
      <c r="AP11" s="183">
        <v>11885.416598000003</v>
      </c>
      <c r="AQ11" s="183">
        <v>3.9649588524733743</v>
      </c>
      <c r="AR11" s="183">
        <v>5.7017144522788454</v>
      </c>
      <c r="AS11" s="183">
        <v>43.578875734223573</v>
      </c>
      <c r="AT11" s="183">
        <v>58.99850353653428</v>
      </c>
      <c r="AU11" s="183">
        <v>-1.7367555998054711</v>
      </c>
      <c r="AV11" s="183">
        <v>157898.7208365</v>
      </c>
      <c r="AW11" s="183">
        <v>48096.320836500003</v>
      </c>
      <c r="AX11" s="183">
        <v>8141.9263059259256</v>
      </c>
      <c r="AY11" s="125"/>
    </row>
    <row r="12" spans="1:51" x14ac:dyDescent="0.25">
      <c r="B12" s="153"/>
      <c r="C12" s="153"/>
      <c r="D12" s="155"/>
      <c r="E12" s="155"/>
      <c r="F12" s="155"/>
      <c r="G12" s="155"/>
      <c r="H12" s="165"/>
      <c r="I12" s="153"/>
      <c r="J12" s="158"/>
      <c r="K12" s="158"/>
      <c r="L12" s="159"/>
      <c r="M12" s="158"/>
      <c r="N12" s="161"/>
      <c r="O12" s="158"/>
      <c r="P12" s="161"/>
      <c r="Q12" s="159"/>
      <c r="R12" s="158"/>
      <c r="S12" s="161"/>
      <c r="T12" s="158"/>
      <c r="U12" s="161"/>
      <c r="V12" s="153"/>
      <c r="W12" s="153"/>
      <c r="X12" s="153"/>
      <c r="Y12" s="113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K12" s="151"/>
      <c r="AY12" s="125"/>
    </row>
    <row r="13" spans="1:51" x14ac:dyDescent="0.25">
      <c r="B13" s="153"/>
      <c r="C13" s="153"/>
      <c r="D13" s="155"/>
      <c r="E13" s="155"/>
      <c r="F13" s="155"/>
      <c r="G13" s="155"/>
      <c r="H13" s="165"/>
      <c r="I13" s="153"/>
      <c r="J13" s="158"/>
      <c r="K13" s="158"/>
      <c r="L13" s="159"/>
      <c r="M13" s="158"/>
      <c r="N13" s="161"/>
      <c r="O13" s="158"/>
      <c r="P13" s="161"/>
      <c r="Q13" s="159"/>
      <c r="R13" s="158"/>
      <c r="S13" s="161"/>
      <c r="T13" s="158"/>
      <c r="U13" s="161"/>
      <c r="V13" s="153"/>
      <c r="W13" s="153"/>
      <c r="X13" s="153"/>
      <c r="Y13" s="113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K13" s="151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</row>
    <row r="14" spans="1:51" x14ac:dyDescent="0.25">
      <c r="A14" s="136" t="str">
        <f>AL14</f>
        <v>Deli Multivac 1</v>
      </c>
      <c r="B14" s="153"/>
      <c r="C14" s="153"/>
      <c r="D14" s="155"/>
      <c r="E14" s="155"/>
      <c r="F14" s="155"/>
      <c r="G14" s="155"/>
      <c r="H14" s="165"/>
      <c r="I14" s="153"/>
      <c r="J14" s="158"/>
      <c r="K14" s="158"/>
      <c r="L14" s="159"/>
      <c r="M14" s="158"/>
      <c r="N14" s="161"/>
      <c r="O14" s="158"/>
      <c r="P14" s="161"/>
      <c r="Q14" s="159"/>
      <c r="R14" s="158"/>
      <c r="S14" s="161"/>
      <c r="T14" s="158"/>
      <c r="U14" s="161"/>
      <c r="V14" s="153"/>
      <c r="W14" s="153"/>
      <c r="X14" s="153"/>
      <c r="Y14" s="113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K14" s="167"/>
      <c r="AL14" s="42" t="s">
        <v>452</v>
      </c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25"/>
    </row>
    <row r="15" spans="1:51" x14ac:dyDescent="0.25">
      <c r="A15" s="112" t="s">
        <v>439</v>
      </c>
      <c r="B15" s="112" t="str">
        <f t="shared" ref="B15:B47" si="27">AL15</f>
        <v>Albacore Tuna Salad</v>
      </c>
      <c r="D15" s="144">
        <f t="shared" ref="D15:G41" si="28">AM15</f>
        <v>9887</v>
      </c>
      <c r="E15" s="145">
        <f t="shared" si="28"/>
        <v>1236.5000129999999</v>
      </c>
      <c r="F15" s="145">
        <f>AO15</f>
        <v>224.94998399999997</v>
      </c>
      <c r="G15" s="145">
        <f>AP15</f>
        <v>106.11665900000001</v>
      </c>
      <c r="H15" s="146">
        <f t="shared" ref="H15:H47" si="29">IF(ISERROR(D15/E15),0,D15/E15)</f>
        <v>7.9959562442802827</v>
      </c>
      <c r="I15" s="147">
        <f t="shared" ref="I15:I47" si="30">AR15</f>
        <v>10</v>
      </c>
      <c r="J15" s="148">
        <f t="shared" ref="J15:K47" si="31">AS15/100</f>
        <v>0.63072278056927511</v>
      </c>
      <c r="K15" s="148">
        <f t="shared" si="31"/>
        <v>0.67651989601393125</v>
      </c>
      <c r="L15" s="149">
        <f>IF(ISERROR(D15/(J15*(E15+F15+G15))),0,D15/(J15*(E15+F15+G15)))</f>
        <v>9.9999999999999982</v>
      </c>
      <c r="M15" s="113">
        <f t="shared" ref="M15:M47" si="32">IF(ISERROR(D15/Z15),0,D15/Z15)</f>
        <v>0.78880219113310879</v>
      </c>
      <c r="N15" s="113">
        <f t="shared" ref="N15:N47" si="33">M15-J15</f>
        <v>0.15807941056383368</v>
      </c>
      <c r="O15" s="113">
        <f>IF(ISERROR(D15/AE15),0,D15/AE15)</f>
        <v>0.84607753637704519</v>
      </c>
      <c r="P15" s="113">
        <f>O15-K15</f>
        <v>0.16955764036311394</v>
      </c>
      <c r="Q15" s="150">
        <f t="shared" ref="Q15:Q47" si="34">I15</f>
        <v>10</v>
      </c>
      <c r="R15" s="113">
        <f t="shared" ref="R15:R47" si="35">IF(ISERROR(D15/AA15),0,D15/AA15)</f>
        <v>0.630722780569275</v>
      </c>
      <c r="S15" s="113">
        <f t="shared" ref="S15:S47" si="36">R15-J15</f>
        <v>0</v>
      </c>
      <c r="T15" s="113">
        <f>IF(ISERROR(D15/AF15),0,D15/AF15)</f>
        <v>0.67651989601393125</v>
      </c>
      <c r="U15" s="113">
        <f>T15-K15</f>
        <v>0</v>
      </c>
      <c r="W15" s="114"/>
      <c r="X15" s="114"/>
      <c r="Y15" s="113"/>
      <c r="Z15" s="115">
        <f>(SUM($E15:$G15))*$H15</f>
        <v>12534.194391368759</v>
      </c>
      <c r="AA15" s="115">
        <f>(SUM($E15:$G15))*$Q15</f>
        <v>15675.666559999998</v>
      </c>
      <c r="AB15" s="115">
        <f>(SUM($E15:$G15))*$J15</f>
        <v>988.70000000000016</v>
      </c>
      <c r="AC15" s="115">
        <f>SUM(($E15:$G15))*$R15</f>
        <v>988.7</v>
      </c>
      <c r="AD15" s="115">
        <f>SUM(($E15:$G15))*$M15</f>
        <v>1236.5000130000001</v>
      </c>
      <c r="AE15" s="115">
        <f>(SUM($E15:$F15))*$H15</f>
        <v>11685.690229215548</v>
      </c>
      <c r="AF15" s="115">
        <f>(SUM($E15:$F15))*$Q15</f>
        <v>14614.499969999997</v>
      </c>
      <c r="AG15" s="115">
        <f>(SUM($E15:$F15))*$K15</f>
        <v>988.69999999999993</v>
      </c>
      <c r="AH15" s="115">
        <f>SUM(($E15:$F15))*$T15</f>
        <v>988.69999999999993</v>
      </c>
      <c r="AI15" s="115">
        <f>SUM(($E15:$F15))*$O15</f>
        <v>1236.5000129999999</v>
      </c>
      <c r="AK15" s="151"/>
      <c r="AL15" s="42" t="s">
        <v>322</v>
      </c>
      <c r="AM15" s="44">
        <v>9887</v>
      </c>
      <c r="AN15" s="44">
        <v>1236.5000129999999</v>
      </c>
      <c r="AO15" s="44">
        <v>224.94998399999997</v>
      </c>
      <c r="AP15" s="44">
        <v>106.11665900000001</v>
      </c>
      <c r="AQ15" s="44">
        <v>7.9959562442802827</v>
      </c>
      <c r="AR15" s="181">
        <v>10</v>
      </c>
      <c r="AS15" s="181">
        <v>63.072278056927516</v>
      </c>
      <c r="AT15" s="44">
        <v>67.651989601393126</v>
      </c>
      <c r="AU15" s="44">
        <v>-2.0040437557197173</v>
      </c>
      <c r="AV15" s="44">
        <v>12365.000129999999</v>
      </c>
      <c r="AW15" s="44">
        <v>2478.0001300000004</v>
      </c>
      <c r="AX15" s="44">
        <v>247.80001300000001</v>
      </c>
      <c r="AY15" s="125"/>
    </row>
    <row r="16" spans="1:51" x14ac:dyDescent="0.25">
      <c r="A16" s="112" t="s">
        <v>439</v>
      </c>
      <c r="B16" s="112" t="str">
        <f t="shared" si="27"/>
        <v>American Potato Salad</v>
      </c>
      <c r="D16" s="144">
        <f t="shared" si="28"/>
        <v>1073</v>
      </c>
      <c r="E16" s="145">
        <f t="shared" si="28"/>
        <v>219.43333900000002</v>
      </c>
      <c r="F16" s="145">
        <f t="shared" si="28"/>
        <v>16.983329000000001</v>
      </c>
      <c r="G16" s="145">
        <f t="shared" si="28"/>
        <v>25.133331999999999</v>
      </c>
      <c r="H16" s="146">
        <f t="shared" si="29"/>
        <v>4.8898677151332954</v>
      </c>
      <c r="I16" s="147">
        <f t="shared" si="30"/>
        <v>5</v>
      </c>
      <c r="J16" s="148">
        <f t="shared" si="31"/>
        <v>0.82049321353469695</v>
      </c>
      <c r="K16" s="148">
        <f t="shared" si="31"/>
        <v>0.90771941680524793</v>
      </c>
      <c r="L16" s="149">
        <f t="shared" ref="L16:L47" si="37">IF(ISERROR(D16/(J16*(E16+F16+G16))),0,D16/(J16*(E16+F16+G16)))</f>
        <v>5</v>
      </c>
      <c r="M16" s="113">
        <f t="shared" si="32"/>
        <v>0.83897281208181995</v>
      </c>
      <c r="N16" s="113">
        <f t="shared" si="33"/>
        <v>1.8479598547123E-2</v>
      </c>
      <c r="O16" s="113">
        <f t="shared" ref="O16:O47" si="38">IF(ISERROR(D16/AE16),0,D16/AE16)</f>
        <v>0.92816357178335673</v>
      </c>
      <c r="P16" s="113">
        <f t="shared" ref="P16:P47" si="39">O16-K16</f>
        <v>2.0444154978108808E-2</v>
      </c>
      <c r="Q16" s="150">
        <f t="shared" si="34"/>
        <v>5</v>
      </c>
      <c r="R16" s="113">
        <f t="shared" si="35"/>
        <v>0.82049321353469695</v>
      </c>
      <c r="S16" s="113">
        <f t="shared" si="36"/>
        <v>0</v>
      </c>
      <c r="T16" s="113">
        <f t="shared" ref="T16:T47" si="40">IF(ISERROR(D16/AF16),0,D16/AF16)</f>
        <v>0.90771941680524815</v>
      </c>
      <c r="U16" s="113">
        <f t="shared" ref="U16:U47" si="41">T16-K16</f>
        <v>0</v>
      </c>
      <c r="W16" s="114"/>
      <c r="X16" s="114"/>
      <c r="Y16" s="113"/>
      <c r="Z16" s="115">
        <f t="shared" ref="Z16:Z47" si="42">(SUM($E16:$G16))*$H16</f>
        <v>1278.9449008931135</v>
      </c>
      <c r="AA16" s="115">
        <f t="shared" ref="AA16:AA47" si="43">(SUM($E16:$G16))*$Q16</f>
        <v>1307.75</v>
      </c>
      <c r="AB16" s="115">
        <f t="shared" ref="AB16:AB47" si="44">(SUM($E16:$G16))*$J16</f>
        <v>214.6</v>
      </c>
      <c r="AC16" s="115">
        <f t="shared" ref="AC16:AC47" si="45">SUM(($E16:$G16))*$R16</f>
        <v>214.6</v>
      </c>
      <c r="AD16" s="115">
        <f t="shared" ref="AD16:AD47" si="46">SUM(($E16:$G16))*$M16</f>
        <v>219.43333900000002</v>
      </c>
      <c r="AE16" s="115">
        <f t="shared" ref="AE16:AE47" si="47">(SUM($E16:$F16))*$H16</f>
        <v>1156.046232172587</v>
      </c>
      <c r="AF16" s="115">
        <f t="shared" ref="AF16:AF47" si="48">(SUM($E16:$F16))*$Q16</f>
        <v>1182.0833400000001</v>
      </c>
      <c r="AG16" s="115">
        <f t="shared" ref="AG16:AG47" si="49">(SUM($E16:$F16))*$K16</f>
        <v>214.59999999999994</v>
      </c>
      <c r="AH16" s="115">
        <f t="shared" ref="AH16:AH47" si="50">SUM(($E16:$F16))*$T16</f>
        <v>214.6</v>
      </c>
      <c r="AI16" s="115">
        <f t="shared" ref="AI16:AI47" si="51">SUM(($E16:$F16))*$O16</f>
        <v>219.43333900000002</v>
      </c>
      <c r="AK16" s="151"/>
      <c r="AL16" s="42" t="s">
        <v>347</v>
      </c>
      <c r="AM16" s="44">
        <v>1073</v>
      </c>
      <c r="AN16" s="44">
        <v>219.43333900000002</v>
      </c>
      <c r="AO16" s="44">
        <v>16.983329000000001</v>
      </c>
      <c r="AP16" s="44">
        <v>25.133331999999999</v>
      </c>
      <c r="AQ16" s="44">
        <v>4.8898677151332954</v>
      </c>
      <c r="AR16" s="181">
        <v>5</v>
      </c>
      <c r="AS16" s="181">
        <v>82.049321353469693</v>
      </c>
      <c r="AT16" s="44">
        <v>90.77194168052479</v>
      </c>
      <c r="AU16" s="44">
        <v>-0.11013228486670414</v>
      </c>
      <c r="AV16" s="44">
        <v>1097.1666950000001</v>
      </c>
      <c r="AW16" s="44">
        <v>24.166695000000182</v>
      </c>
      <c r="AX16" s="44">
        <v>4.833339000000036</v>
      </c>
      <c r="AY16" s="125"/>
    </row>
    <row r="17" spans="1:51" x14ac:dyDescent="0.25">
      <c r="A17" s="112" t="s">
        <v>439</v>
      </c>
      <c r="B17" s="112" t="str">
        <f t="shared" si="27"/>
        <v>Bistro Bow Tie Pasta Salad Base</v>
      </c>
      <c r="D17" s="144">
        <f t="shared" si="28"/>
        <v>4458</v>
      </c>
      <c r="E17" s="145">
        <f t="shared" si="28"/>
        <v>589.86668400000019</v>
      </c>
      <c r="F17" s="145">
        <f t="shared" si="28"/>
        <v>121.54998199999999</v>
      </c>
      <c r="G17" s="145">
        <f t="shared" si="28"/>
        <v>241.649991</v>
      </c>
      <c r="H17" s="146">
        <f t="shared" si="29"/>
        <v>7.5576399225829114</v>
      </c>
      <c r="I17" s="147">
        <f t="shared" si="30"/>
        <v>11</v>
      </c>
      <c r="J17" s="148">
        <f t="shared" si="31"/>
        <v>0.42523020220686147</v>
      </c>
      <c r="K17" s="148">
        <f t="shared" si="31"/>
        <v>0.56966999318614175</v>
      </c>
      <c r="L17" s="149">
        <f t="shared" si="37"/>
        <v>10.999999999999991</v>
      </c>
      <c r="M17" s="113">
        <f t="shared" si="32"/>
        <v>0.61891440610958237</v>
      </c>
      <c r="N17" s="113">
        <f t="shared" si="33"/>
        <v>0.1936842039027209</v>
      </c>
      <c r="O17" s="113">
        <f t="shared" si="38"/>
        <v>0.82914375244619309</v>
      </c>
      <c r="P17" s="113">
        <f t="shared" si="39"/>
        <v>0.25947375926005134</v>
      </c>
      <c r="Q17" s="150">
        <f t="shared" si="34"/>
        <v>11</v>
      </c>
      <c r="R17" s="113">
        <f t="shared" si="35"/>
        <v>0.42523020220686114</v>
      </c>
      <c r="S17" s="113">
        <f t="shared" si="36"/>
        <v>0</v>
      </c>
      <c r="T17" s="113">
        <f t="shared" si="40"/>
        <v>0.56966999318614109</v>
      </c>
      <c r="U17" s="113">
        <f t="shared" si="41"/>
        <v>0</v>
      </c>
      <c r="W17" s="114"/>
      <c r="X17" s="114"/>
      <c r="Y17" s="113"/>
      <c r="Z17" s="115">
        <f t="shared" si="42"/>
        <v>7202.9346158258359</v>
      </c>
      <c r="AA17" s="115">
        <f t="shared" si="43"/>
        <v>10483.733227000002</v>
      </c>
      <c r="AB17" s="115">
        <f t="shared" si="44"/>
        <v>405.27272727272759</v>
      </c>
      <c r="AC17" s="115">
        <f t="shared" si="45"/>
        <v>405.27272727272725</v>
      </c>
      <c r="AD17" s="115">
        <f t="shared" si="46"/>
        <v>589.86668400000019</v>
      </c>
      <c r="AE17" s="115">
        <f t="shared" si="47"/>
        <v>5376.6309965524342</v>
      </c>
      <c r="AF17" s="115">
        <f t="shared" si="48"/>
        <v>7825.5833260000018</v>
      </c>
      <c r="AG17" s="115">
        <f t="shared" si="49"/>
        <v>405.27272727272782</v>
      </c>
      <c r="AH17" s="115">
        <f t="shared" si="50"/>
        <v>405.27272727272731</v>
      </c>
      <c r="AI17" s="115">
        <f t="shared" si="51"/>
        <v>589.86668400000019</v>
      </c>
      <c r="AK17" s="151"/>
      <c r="AL17" s="42" t="s">
        <v>323</v>
      </c>
      <c r="AM17" s="44">
        <v>4458</v>
      </c>
      <c r="AN17" s="44">
        <v>589.86668400000019</v>
      </c>
      <c r="AO17" s="44">
        <v>121.54998199999999</v>
      </c>
      <c r="AP17" s="44">
        <v>241.649991</v>
      </c>
      <c r="AQ17" s="44">
        <v>7.5576399225829114</v>
      </c>
      <c r="AR17" s="181">
        <v>11</v>
      </c>
      <c r="AS17" s="181">
        <v>42.523020220686149</v>
      </c>
      <c r="AT17" s="44">
        <v>56.966999318614171</v>
      </c>
      <c r="AU17" s="44">
        <v>-3.4423600774170882</v>
      </c>
      <c r="AV17" s="44">
        <v>6488.5335240000013</v>
      </c>
      <c r="AW17" s="44">
        <v>2030.5335239999997</v>
      </c>
      <c r="AX17" s="44">
        <v>184.59395672727274</v>
      </c>
      <c r="AY17" s="125"/>
    </row>
    <row r="18" spans="1:51" x14ac:dyDescent="0.25">
      <c r="A18" s="112" t="s">
        <v>439</v>
      </c>
      <c r="B18" s="112" t="str">
        <f t="shared" si="27"/>
        <v>BLT Pasta Salad</v>
      </c>
      <c r="D18" s="144">
        <f t="shared" si="28"/>
        <v>12173</v>
      </c>
      <c r="E18" s="145">
        <f t="shared" si="28"/>
        <v>2807.3167000000003</v>
      </c>
      <c r="F18" s="145">
        <f t="shared" si="28"/>
        <v>302.16664399999985</v>
      </c>
      <c r="G18" s="145">
        <f t="shared" si="28"/>
        <v>700.04998099999978</v>
      </c>
      <c r="H18" s="146">
        <f t="shared" si="29"/>
        <v>4.336169125485557</v>
      </c>
      <c r="I18" s="147">
        <f t="shared" si="30"/>
        <v>5</v>
      </c>
      <c r="J18" s="148">
        <f t="shared" si="31"/>
        <v>0.63648216018690351</v>
      </c>
      <c r="K18" s="148">
        <f t="shared" si="31"/>
        <v>0.77977584433074709</v>
      </c>
      <c r="L18" s="149">
        <f t="shared" si="37"/>
        <v>5.0204148966882558</v>
      </c>
      <c r="M18" s="113">
        <f t="shared" si="32"/>
        <v>0.73691879306502717</v>
      </c>
      <c r="N18" s="113">
        <f t="shared" si="33"/>
        <v>0.10043663287812366</v>
      </c>
      <c r="O18" s="113">
        <f t="shared" si="38"/>
        <v>0.90282416383317976</v>
      </c>
      <c r="P18" s="113">
        <f t="shared" si="39"/>
        <v>0.12304831950243267</v>
      </c>
      <c r="Q18" s="150">
        <f t="shared" si="34"/>
        <v>5</v>
      </c>
      <c r="R18" s="113">
        <f t="shared" si="35"/>
        <v>0.63908090369573034</v>
      </c>
      <c r="S18" s="113">
        <f t="shared" si="36"/>
        <v>2.5987435088268285E-3</v>
      </c>
      <c r="T18" s="113">
        <f t="shared" si="40"/>
        <v>0.78295965299114967</v>
      </c>
      <c r="U18" s="113">
        <f t="shared" si="41"/>
        <v>3.1838086604025762E-3</v>
      </c>
      <c r="W18" s="114"/>
      <c r="X18" s="114"/>
      <c r="Y18" s="113"/>
      <c r="Z18" s="115">
        <f t="shared" si="42"/>
        <v>16518.780786373336</v>
      </c>
      <c r="AA18" s="115">
        <f t="shared" si="43"/>
        <v>19047.666624999998</v>
      </c>
      <c r="AB18" s="115">
        <f t="shared" si="44"/>
        <v>2424.6999999999971</v>
      </c>
      <c r="AC18" s="115">
        <f t="shared" si="45"/>
        <v>2434.6000000000004</v>
      </c>
      <c r="AD18" s="115">
        <f t="shared" si="46"/>
        <v>2807.3166999999999</v>
      </c>
      <c r="AE18" s="115">
        <f t="shared" si="47"/>
        <v>13483.245672464387</v>
      </c>
      <c r="AF18" s="115">
        <f t="shared" si="48"/>
        <v>15547.416720000001</v>
      </c>
      <c r="AG18" s="115">
        <f t="shared" si="49"/>
        <v>2424.6999999999953</v>
      </c>
      <c r="AH18" s="115">
        <f t="shared" si="50"/>
        <v>2434.6</v>
      </c>
      <c r="AI18" s="115">
        <f t="shared" si="51"/>
        <v>2807.3166999999999</v>
      </c>
      <c r="AK18" s="151"/>
      <c r="AL18" s="42" t="s">
        <v>324</v>
      </c>
      <c r="AM18" s="44">
        <v>12173</v>
      </c>
      <c r="AN18" s="44">
        <v>2807.3167000000003</v>
      </c>
      <c r="AO18" s="44">
        <v>302.16664399999985</v>
      </c>
      <c r="AP18" s="44">
        <v>700.04998099999978</v>
      </c>
      <c r="AQ18" s="44">
        <v>4.336169125485557</v>
      </c>
      <c r="AR18" s="181">
        <v>5</v>
      </c>
      <c r="AS18" s="181">
        <v>63.648216018690349</v>
      </c>
      <c r="AT18" s="44">
        <v>77.977584433074711</v>
      </c>
      <c r="AU18" s="44">
        <v>-0.66383087451444345</v>
      </c>
      <c r="AV18" s="44">
        <v>14102.916834</v>
      </c>
      <c r="AW18" s="44">
        <v>1929.9168340000001</v>
      </c>
      <c r="AX18" s="44">
        <v>382.61669999999998</v>
      </c>
      <c r="AY18" s="125"/>
    </row>
    <row r="19" spans="1:51" x14ac:dyDescent="0.25">
      <c r="A19" s="112" t="s">
        <v>439</v>
      </c>
      <c r="B19" s="112" t="str">
        <f t="shared" si="27"/>
        <v>Calico Bean Salad</v>
      </c>
      <c r="D19" s="144">
        <f t="shared" si="28"/>
        <v>1366</v>
      </c>
      <c r="E19" s="145">
        <f t="shared" si="28"/>
        <v>143.94999999999999</v>
      </c>
      <c r="F19" s="145">
        <f t="shared" si="28"/>
        <v>0</v>
      </c>
      <c r="G19" s="145">
        <f t="shared" si="28"/>
        <v>34.599998999999997</v>
      </c>
      <c r="H19" s="146">
        <f t="shared" si="29"/>
        <v>9.4894060437651966</v>
      </c>
      <c r="I19" s="147">
        <f t="shared" si="30"/>
        <v>11</v>
      </c>
      <c r="J19" s="148">
        <f t="shared" si="31"/>
        <v>0.69550164591050045</v>
      </c>
      <c r="K19" s="148">
        <f t="shared" si="31"/>
        <v>0.86267327670592708</v>
      </c>
      <c r="L19" s="149">
        <f t="shared" si="37"/>
        <v>10.999999999999998</v>
      </c>
      <c r="M19" s="113">
        <f t="shared" si="32"/>
        <v>0.80621675052487685</v>
      </c>
      <c r="N19" s="113">
        <f t="shared" si="33"/>
        <v>0.11071510461437639</v>
      </c>
      <c r="O19" s="113">
        <f t="shared" si="38"/>
        <v>1</v>
      </c>
      <c r="P19" s="113">
        <f t="shared" si="39"/>
        <v>0.13732672329407292</v>
      </c>
      <c r="Q19" s="150">
        <f t="shared" si="34"/>
        <v>11</v>
      </c>
      <c r="R19" s="113">
        <f t="shared" si="35"/>
        <v>0.69550164591050034</v>
      </c>
      <c r="S19" s="113">
        <f t="shared" si="36"/>
        <v>0</v>
      </c>
      <c r="T19" s="113">
        <f t="shared" si="40"/>
        <v>0.86267327670592708</v>
      </c>
      <c r="U19" s="113">
        <f t="shared" si="41"/>
        <v>0</v>
      </c>
      <c r="W19" s="114"/>
      <c r="X19" s="114"/>
      <c r="Y19" s="113"/>
      <c r="Z19" s="115">
        <f t="shared" si="42"/>
        <v>1694.3334396248697</v>
      </c>
      <c r="AA19" s="115">
        <f t="shared" si="43"/>
        <v>1964.0499889999999</v>
      </c>
      <c r="AB19" s="115">
        <f t="shared" si="44"/>
        <v>124.1818181818182</v>
      </c>
      <c r="AC19" s="115">
        <f t="shared" si="45"/>
        <v>124.18181818181819</v>
      </c>
      <c r="AD19" s="115">
        <f t="shared" si="46"/>
        <v>143.94999999999999</v>
      </c>
      <c r="AE19" s="115">
        <f t="shared" si="47"/>
        <v>1366</v>
      </c>
      <c r="AF19" s="115">
        <f t="shared" si="48"/>
        <v>1583.4499999999998</v>
      </c>
      <c r="AG19" s="115">
        <f t="shared" si="49"/>
        <v>124.18181818181819</v>
      </c>
      <c r="AH19" s="115">
        <f t="shared" si="50"/>
        <v>124.18181818181819</v>
      </c>
      <c r="AI19" s="115">
        <f t="shared" si="51"/>
        <v>143.94999999999999</v>
      </c>
      <c r="AK19" s="151"/>
      <c r="AL19" s="42" t="s">
        <v>325</v>
      </c>
      <c r="AM19" s="44">
        <v>1366</v>
      </c>
      <c r="AN19" s="44">
        <v>143.94999999999999</v>
      </c>
      <c r="AO19" s="44">
        <v>0</v>
      </c>
      <c r="AP19" s="44">
        <v>34.599998999999997</v>
      </c>
      <c r="AQ19" s="44">
        <v>9.4894060437651966</v>
      </c>
      <c r="AR19" s="181">
        <v>11</v>
      </c>
      <c r="AS19" s="181">
        <v>69.550164591050049</v>
      </c>
      <c r="AT19" s="44">
        <v>86.267327670592707</v>
      </c>
      <c r="AU19" s="44">
        <v>-1.5105939562348032</v>
      </c>
      <c r="AV19" s="44">
        <v>1583.45</v>
      </c>
      <c r="AW19" s="44">
        <v>217.45</v>
      </c>
      <c r="AX19" s="44">
        <v>19.768181818181816</v>
      </c>
      <c r="AY19" s="125"/>
    </row>
    <row r="20" spans="1:51" x14ac:dyDescent="0.25">
      <c r="A20" s="112" t="s">
        <v>439</v>
      </c>
      <c r="B20" s="112" t="str">
        <f t="shared" si="27"/>
        <v>Classic Egg Salad</v>
      </c>
      <c r="D20" s="144">
        <f t="shared" si="28"/>
        <v>9946</v>
      </c>
      <c r="E20" s="145">
        <f t="shared" si="28"/>
        <v>2400.733365</v>
      </c>
      <c r="F20" s="145">
        <f t="shared" si="28"/>
        <v>319.34997099999998</v>
      </c>
      <c r="G20" s="145">
        <f t="shared" si="28"/>
        <v>554.09998099999973</v>
      </c>
      <c r="H20" s="146">
        <f t="shared" si="29"/>
        <v>4.1429007256705495</v>
      </c>
      <c r="I20" s="147">
        <f t="shared" si="30"/>
        <v>5</v>
      </c>
      <c r="J20" s="148">
        <f t="shared" si="31"/>
        <v>0.60537233505181898</v>
      </c>
      <c r="K20" s="148">
        <f t="shared" si="31"/>
        <v>0.72869090949057591</v>
      </c>
      <c r="L20" s="149">
        <f t="shared" si="37"/>
        <v>5.0179102971595784</v>
      </c>
      <c r="M20" s="113">
        <f t="shared" si="32"/>
        <v>0.73323120075014425</v>
      </c>
      <c r="N20" s="113">
        <f t="shared" si="33"/>
        <v>0.12785886569832527</v>
      </c>
      <c r="O20" s="113">
        <f t="shared" si="38"/>
        <v>0.88259551949256887</v>
      </c>
      <c r="P20" s="113">
        <f t="shared" si="39"/>
        <v>0.15390461000199296</v>
      </c>
      <c r="Q20" s="150">
        <f t="shared" si="34"/>
        <v>5</v>
      </c>
      <c r="R20" s="113">
        <f t="shared" si="35"/>
        <v>0.60754081473441213</v>
      </c>
      <c r="S20" s="113">
        <f t="shared" si="36"/>
        <v>2.1684796825931496E-3</v>
      </c>
      <c r="T20" s="113">
        <f t="shared" si="40"/>
        <v>0.73130112363586786</v>
      </c>
      <c r="U20" s="113">
        <f t="shared" si="41"/>
        <v>2.6102141452919447E-3</v>
      </c>
      <c r="W20" s="114"/>
      <c r="X20" s="114"/>
      <c r="Y20" s="113"/>
      <c r="Z20" s="115">
        <f t="shared" si="42"/>
        <v>13564.616439977706</v>
      </c>
      <c r="AA20" s="115">
        <f t="shared" si="43"/>
        <v>16370.916584999999</v>
      </c>
      <c r="AB20" s="115">
        <f t="shared" si="44"/>
        <v>1982.1</v>
      </c>
      <c r="AC20" s="115">
        <f t="shared" si="45"/>
        <v>1989.2</v>
      </c>
      <c r="AD20" s="115">
        <f t="shared" si="46"/>
        <v>2400.733365</v>
      </c>
      <c r="AE20" s="115">
        <f t="shared" si="47"/>
        <v>11269.035226598769</v>
      </c>
      <c r="AF20" s="115">
        <f t="shared" si="48"/>
        <v>13600.41668</v>
      </c>
      <c r="AG20" s="115">
        <f t="shared" si="49"/>
        <v>1982.1</v>
      </c>
      <c r="AH20" s="115">
        <f t="shared" si="50"/>
        <v>1989.2</v>
      </c>
      <c r="AI20" s="115">
        <f t="shared" si="51"/>
        <v>2400.733365</v>
      </c>
      <c r="AK20" s="151"/>
      <c r="AL20" s="42" t="s">
        <v>326</v>
      </c>
      <c r="AM20" s="44">
        <v>9946</v>
      </c>
      <c r="AN20" s="44">
        <v>2400.733365</v>
      </c>
      <c r="AO20" s="44">
        <v>319.34997099999998</v>
      </c>
      <c r="AP20" s="44">
        <v>554.09998099999973</v>
      </c>
      <c r="AQ20" s="44">
        <v>4.1429007256705495</v>
      </c>
      <c r="AR20" s="181">
        <v>5</v>
      </c>
      <c r="AS20" s="181">
        <v>60.537233505181902</v>
      </c>
      <c r="AT20" s="44">
        <v>72.869090949057593</v>
      </c>
      <c r="AU20" s="44">
        <v>-0.85709927432945054</v>
      </c>
      <c r="AV20" s="44">
        <v>12041.350159</v>
      </c>
      <c r="AW20" s="44">
        <v>2095.3501589999996</v>
      </c>
      <c r="AX20" s="44">
        <v>418.63336499999997</v>
      </c>
      <c r="AY20" s="125"/>
    </row>
    <row r="21" spans="1:51" x14ac:dyDescent="0.25">
      <c r="A21" s="112" t="s">
        <v>439</v>
      </c>
      <c r="B21" s="112" t="str">
        <f t="shared" si="27"/>
        <v>Classic Tuna Salad Spread</v>
      </c>
      <c r="D21" s="144">
        <f t="shared" si="28"/>
        <v>13487</v>
      </c>
      <c r="E21" s="145">
        <f t="shared" si="28"/>
        <v>1850.033363</v>
      </c>
      <c r="F21" s="145">
        <f>AO21</f>
        <v>990.1666459999999</v>
      </c>
      <c r="G21" s="145">
        <f>AP21</f>
        <v>266.94998599999997</v>
      </c>
      <c r="H21" s="146">
        <f t="shared" si="29"/>
        <v>7.2901387995130982</v>
      </c>
      <c r="I21" s="147">
        <f t="shared" si="30"/>
        <v>5</v>
      </c>
      <c r="J21" s="148">
        <f t="shared" si="31"/>
        <v>0.48848623415104875</v>
      </c>
      <c r="K21" s="148">
        <f t="shared" si="31"/>
        <v>0.53439898429350374</v>
      </c>
      <c r="L21" s="149">
        <f>IF(ISERROR(D21/(J21*(E21+F21+G21))),0,D21/(J21*(E21+F21+G21)))</f>
        <v>8.8858874687047038</v>
      </c>
      <c r="M21" s="113">
        <f t="shared" si="32"/>
        <v>0.59541166856349337</v>
      </c>
      <c r="N21" s="113">
        <f t="shared" si="33"/>
        <v>0.10692543441244462</v>
      </c>
      <c r="O21" s="113">
        <f>IF(ISERROR(D21/AE21),0,D21/AE21)</f>
        <v>0.65137432474390222</v>
      </c>
      <c r="P21" s="113">
        <f>O21-K21</f>
        <v>0.11697534045039848</v>
      </c>
      <c r="Q21" s="150">
        <f t="shared" si="34"/>
        <v>5</v>
      </c>
      <c r="R21" s="113">
        <f t="shared" si="35"/>
        <v>0.86812674133551115</v>
      </c>
      <c r="S21" s="113">
        <f t="shared" si="36"/>
        <v>0.37964050718446241</v>
      </c>
      <c r="T21" s="113">
        <f>IF(ISERROR(D21/AF21),0,D21/AF21)</f>
        <v>0.94972184756443323</v>
      </c>
      <c r="U21" s="113">
        <f>T21-K21</f>
        <v>0.41532286327092949</v>
      </c>
      <c r="W21" s="114"/>
      <c r="X21" s="114"/>
      <c r="Y21" s="113"/>
      <c r="Z21" s="115">
        <f>(SUM($E21:$G21))*$H21</f>
        <v>22651.554734456429</v>
      </c>
      <c r="AA21" s="115">
        <f>(SUM($E21:$G21))*$Q21</f>
        <v>15535.749975000001</v>
      </c>
      <c r="AB21" s="115">
        <f>(SUM($E21:$G21))*$J21</f>
        <v>1517.8</v>
      </c>
      <c r="AC21" s="115">
        <f>SUM(($E21:$G21))*$R21</f>
        <v>2697.4</v>
      </c>
      <c r="AD21" s="115">
        <f>SUM(($E21:$G21))*$M21</f>
        <v>1850.0333630000002</v>
      </c>
      <c r="AE21" s="115">
        <f>(SUM($E21:$F21))*$H21</f>
        <v>20705.45228398835</v>
      </c>
      <c r="AF21" s="115">
        <f>(SUM($E21:$F21))*$Q21</f>
        <v>14201.000045000001</v>
      </c>
      <c r="AG21" s="115">
        <f>(SUM($E21:$F21))*$K21</f>
        <v>1517.8000000000002</v>
      </c>
      <c r="AH21" s="115">
        <f>SUM(($E21:$F21))*$T21</f>
        <v>2697.4</v>
      </c>
      <c r="AI21" s="115">
        <f>SUM(($E21:$F21))*$O21</f>
        <v>1850.033363</v>
      </c>
      <c r="AK21" s="151"/>
      <c r="AL21" s="42" t="s">
        <v>327</v>
      </c>
      <c r="AM21" s="44">
        <v>13487</v>
      </c>
      <c r="AN21" s="44">
        <v>1850.033363</v>
      </c>
      <c r="AO21" s="44">
        <v>990.1666459999999</v>
      </c>
      <c r="AP21" s="44">
        <v>266.94998599999997</v>
      </c>
      <c r="AQ21" s="44">
        <v>7.2901387995130982</v>
      </c>
      <c r="AR21" s="181">
        <v>5</v>
      </c>
      <c r="AS21" s="181">
        <v>48.848623415104875</v>
      </c>
      <c r="AT21" s="44">
        <v>53.439898429350372</v>
      </c>
      <c r="AU21" s="44">
        <v>2.2901387995130982</v>
      </c>
      <c r="AV21" s="44">
        <v>16640.666955000001</v>
      </c>
      <c r="AW21" s="44">
        <v>3153.6669550000001</v>
      </c>
      <c r="AX21" s="44">
        <v>332.23336299999994</v>
      </c>
      <c r="AY21" s="125"/>
    </row>
    <row r="22" spans="1:51" x14ac:dyDescent="0.25">
      <c r="A22" s="112" t="s">
        <v>439</v>
      </c>
      <c r="B22" s="112" t="str">
        <f t="shared" si="27"/>
        <v>Classic Yellow Potato Salad</v>
      </c>
      <c r="D22" s="144">
        <f t="shared" si="28"/>
        <v>2150</v>
      </c>
      <c r="E22" s="145">
        <f t="shared" si="28"/>
        <v>432.38333599999999</v>
      </c>
      <c r="F22" s="145">
        <f t="shared" si="28"/>
        <v>6.333330000000001</v>
      </c>
      <c r="G22" s="145">
        <f t="shared" si="28"/>
        <v>5.0166659999999998</v>
      </c>
      <c r="H22" s="146">
        <f t="shared" si="29"/>
        <v>4.9724395484103487</v>
      </c>
      <c r="I22" s="147">
        <f t="shared" si="30"/>
        <v>6</v>
      </c>
      <c r="J22" s="148">
        <f t="shared" si="31"/>
        <v>0.80754206973420095</v>
      </c>
      <c r="K22" s="148">
        <f t="shared" si="31"/>
        <v>0.81677620456145006</v>
      </c>
      <c r="L22" s="149">
        <f t="shared" ref="L22:L24" si="52">IF(ISERROR(D22/(J22*(E22+F22+G22))),0,D22/(J22*(E22+F22+G22)))</f>
        <v>6</v>
      </c>
      <c r="M22" s="113">
        <f t="shared" si="32"/>
        <v>0.97442158345679553</v>
      </c>
      <c r="N22" s="113">
        <f t="shared" si="33"/>
        <v>0.16687951372259457</v>
      </c>
      <c r="O22" s="113">
        <f t="shared" ref="O22:O24" si="53">IF(ISERROR(D22/AE22),0,D22/AE22)</f>
        <v>0.98556396305218097</v>
      </c>
      <c r="P22" s="113">
        <f t="shared" ref="P22:P24" si="54">O22-K22</f>
        <v>0.16878775849073091</v>
      </c>
      <c r="Q22" s="150">
        <f t="shared" si="34"/>
        <v>6</v>
      </c>
      <c r="R22" s="113">
        <f t="shared" si="35"/>
        <v>0.80754206973420106</v>
      </c>
      <c r="S22" s="113">
        <f t="shared" si="36"/>
        <v>0</v>
      </c>
      <c r="T22" s="113">
        <f t="shared" ref="T22:T24" si="55">IF(ISERROR(D22/AF22),0,D22/AF22)</f>
        <v>0.81677620456145006</v>
      </c>
      <c r="U22" s="113">
        <f t="shared" ref="U22:U24" si="56">T22-K22</f>
        <v>0</v>
      </c>
      <c r="W22" s="114"/>
      <c r="X22" s="114"/>
      <c r="Y22" s="113"/>
      <c r="Z22" s="115">
        <f t="shared" si="42"/>
        <v>2206.4371689846994</v>
      </c>
      <c r="AA22" s="115">
        <f t="shared" si="43"/>
        <v>2662.3999919999997</v>
      </c>
      <c r="AB22" s="115">
        <f t="shared" si="44"/>
        <v>358.33333333333331</v>
      </c>
      <c r="AC22" s="115">
        <f t="shared" si="45"/>
        <v>358.33333333333337</v>
      </c>
      <c r="AD22" s="115">
        <f t="shared" si="46"/>
        <v>432.38333599999993</v>
      </c>
      <c r="AE22" s="115">
        <f t="shared" si="47"/>
        <v>2181.4921005651336</v>
      </c>
      <c r="AF22" s="115">
        <f t="shared" si="48"/>
        <v>2632.2999959999997</v>
      </c>
      <c r="AG22" s="115">
        <f t="shared" si="49"/>
        <v>358.33333333333331</v>
      </c>
      <c r="AH22" s="115">
        <f t="shared" si="50"/>
        <v>358.33333333333331</v>
      </c>
      <c r="AI22" s="115">
        <f t="shared" si="51"/>
        <v>432.38333599999999</v>
      </c>
      <c r="AK22" s="151"/>
      <c r="AL22" s="42" t="s">
        <v>351</v>
      </c>
      <c r="AM22" s="44">
        <v>2150</v>
      </c>
      <c r="AN22" s="44">
        <v>432.38333599999999</v>
      </c>
      <c r="AO22" s="44">
        <v>6.333330000000001</v>
      </c>
      <c r="AP22" s="44">
        <v>5.0166659999999998</v>
      </c>
      <c r="AQ22" s="44">
        <v>4.9724395484103487</v>
      </c>
      <c r="AR22" s="181">
        <v>6</v>
      </c>
      <c r="AS22" s="181">
        <v>80.754206973420096</v>
      </c>
      <c r="AT22" s="44">
        <v>81.677620456145007</v>
      </c>
      <c r="AU22" s="44">
        <v>-1.0275604515896515</v>
      </c>
      <c r="AV22" s="44">
        <v>2594.3000159999997</v>
      </c>
      <c r="AW22" s="44">
        <v>444.30001599999991</v>
      </c>
      <c r="AX22" s="44">
        <v>74.050002666666657</v>
      </c>
      <c r="AY22" s="125"/>
    </row>
    <row r="23" spans="1:51" x14ac:dyDescent="0.25">
      <c r="A23" s="112" t="s">
        <v>439</v>
      </c>
      <c r="B23" s="112" t="str">
        <f t="shared" si="27"/>
        <v>Combo Bean Salad</v>
      </c>
      <c r="D23" s="144">
        <f t="shared" si="28"/>
        <v>5862</v>
      </c>
      <c r="E23" s="145">
        <f t="shared" si="28"/>
        <v>1296.3166720000002</v>
      </c>
      <c r="F23" s="145">
        <f t="shared" si="28"/>
        <v>15.183326999999998</v>
      </c>
      <c r="G23" s="145">
        <f t="shared" si="28"/>
        <v>9.7333320000000008</v>
      </c>
      <c r="H23" s="146">
        <f t="shared" si="29"/>
        <v>4.5220432064303493</v>
      </c>
      <c r="I23" s="147">
        <f t="shared" si="30"/>
        <v>4</v>
      </c>
      <c r="J23" s="148">
        <f t="shared" si="31"/>
        <v>1.1091909094442909</v>
      </c>
      <c r="K23" s="148">
        <f t="shared" si="31"/>
        <v>1.1174227991745502</v>
      </c>
      <c r="L23" s="149">
        <f t="shared" si="52"/>
        <v>4</v>
      </c>
      <c r="M23" s="113">
        <f t="shared" si="32"/>
        <v>0.9811413635915911</v>
      </c>
      <c r="N23" s="113">
        <f t="shared" si="33"/>
        <v>-0.12804954585269979</v>
      </c>
      <c r="O23" s="113">
        <f t="shared" si="53"/>
        <v>0.98842293022373073</v>
      </c>
      <c r="P23" s="113">
        <f t="shared" si="54"/>
        <v>-0.1289998689508195</v>
      </c>
      <c r="Q23" s="150">
        <f t="shared" si="34"/>
        <v>4</v>
      </c>
      <c r="R23" s="113">
        <f t="shared" si="35"/>
        <v>1.1091909094442909</v>
      </c>
      <c r="S23" s="113">
        <f t="shared" si="36"/>
        <v>0</v>
      </c>
      <c r="T23" s="113">
        <f t="shared" si="55"/>
        <v>1.1174227991745502</v>
      </c>
      <c r="U23" s="113">
        <f t="shared" si="56"/>
        <v>0</v>
      </c>
      <c r="W23" s="114"/>
      <c r="X23" s="114"/>
      <c r="Y23" s="113"/>
      <c r="Z23" s="115">
        <f t="shared" si="42"/>
        <v>5974.6742085578917</v>
      </c>
      <c r="AA23" s="115">
        <f t="shared" si="43"/>
        <v>5284.9333240000005</v>
      </c>
      <c r="AB23" s="115">
        <f t="shared" si="44"/>
        <v>1465.5</v>
      </c>
      <c r="AC23" s="115">
        <f t="shared" si="45"/>
        <v>1465.5</v>
      </c>
      <c r="AD23" s="115">
        <f t="shared" si="46"/>
        <v>1296.3166720000002</v>
      </c>
      <c r="AE23" s="115">
        <f t="shared" si="47"/>
        <v>5930.6596607113606</v>
      </c>
      <c r="AF23" s="115">
        <f t="shared" si="48"/>
        <v>5245.9999960000005</v>
      </c>
      <c r="AG23" s="115">
        <f t="shared" si="49"/>
        <v>1465.5</v>
      </c>
      <c r="AH23" s="115">
        <f t="shared" si="50"/>
        <v>1465.5</v>
      </c>
      <c r="AI23" s="115">
        <f t="shared" si="51"/>
        <v>1296.3166720000002</v>
      </c>
      <c r="AK23" s="151"/>
      <c r="AL23" s="42" t="s">
        <v>328</v>
      </c>
      <c r="AM23" s="44">
        <v>5862</v>
      </c>
      <c r="AN23" s="44">
        <v>1296.3166720000002</v>
      </c>
      <c r="AO23" s="44">
        <v>15.183326999999998</v>
      </c>
      <c r="AP23" s="44">
        <v>9.7333320000000008</v>
      </c>
      <c r="AQ23" s="44">
        <v>4.5220432064303493</v>
      </c>
      <c r="AR23" s="181">
        <v>4</v>
      </c>
      <c r="AS23" s="181">
        <v>110.91909094442909</v>
      </c>
      <c r="AT23" s="44">
        <v>111.74227991745502</v>
      </c>
      <c r="AU23" s="44">
        <v>0.52204320643034918</v>
      </c>
      <c r="AV23" s="44">
        <v>5185.2666880000006</v>
      </c>
      <c r="AW23" s="44">
        <v>-676.73331199999984</v>
      </c>
      <c r="AX23" s="44">
        <v>-169.18332799999996</v>
      </c>
      <c r="AY23" s="125"/>
    </row>
    <row r="24" spans="1:51" x14ac:dyDescent="0.25">
      <c r="A24" s="112" t="s">
        <v>439</v>
      </c>
      <c r="B24" s="112" t="str">
        <f t="shared" si="27"/>
        <v>Creamy Coleslaw Dressing</v>
      </c>
      <c r="D24" s="144">
        <f t="shared" si="28"/>
        <v>5925</v>
      </c>
      <c r="E24" s="145">
        <f t="shared" si="28"/>
        <v>525.86667</v>
      </c>
      <c r="F24" s="145">
        <f t="shared" si="28"/>
        <v>130.36666400000001</v>
      </c>
      <c r="G24" s="145">
        <f t="shared" si="28"/>
        <v>33.099998999999997</v>
      </c>
      <c r="H24" s="146">
        <f t="shared" si="29"/>
        <v>11.267114533043138</v>
      </c>
      <c r="I24" s="147">
        <f t="shared" si="30"/>
        <v>11</v>
      </c>
      <c r="J24" s="148">
        <f t="shared" si="31"/>
        <v>0.78138737509210754</v>
      </c>
      <c r="K24" s="148">
        <f t="shared" si="31"/>
        <v>0.82080006566134533</v>
      </c>
      <c r="L24" s="149">
        <f t="shared" si="52"/>
        <v>10.999999999999998</v>
      </c>
      <c r="M24" s="113">
        <f t="shared" si="32"/>
        <v>0.76286267445012701</v>
      </c>
      <c r="N24" s="113">
        <f t="shared" si="33"/>
        <v>-1.8524700641980529E-2</v>
      </c>
      <c r="O24" s="113">
        <f t="shared" si="53"/>
        <v>0.80134099070316345</v>
      </c>
      <c r="P24" s="113">
        <f t="shared" si="54"/>
        <v>-1.9459074958181888E-2</v>
      </c>
      <c r="Q24" s="150">
        <f t="shared" si="34"/>
        <v>11</v>
      </c>
      <c r="R24" s="113">
        <f t="shared" si="35"/>
        <v>0.78138737509210754</v>
      </c>
      <c r="S24" s="113">
        <f t="shared" si="36"/>
        <v>0</v>
      </c>
      <c r="T24" s="113">
        <f t="shared" si="55"/>
        <v>0.82080006566134545</v>
      </c>
      <c r="U24" s="113">
        <f t="shared" si="56"/>
        <v>0</v>
      </c>
      <c r="W24" s="114"/>
      <c r="X24" s="114"/>
      <c r="Y24" s="113"/>
      <c r="Z24" s="115">
        <f t="shared" si="42"/>
        <v>7766.7976143553651</v>
      </c>
      <c r="AA24" s="115">
        <f t="shared" si="43"/>
        <v>7582.666663</v>
      </c>
      <c r="AB24" s="115">
        <f t="shared" si="44"/>
        <v>538.63636363636374</v>
      </c>
      <c r="AC24" s="115">
        <f t="shared" si="45"/>
        <v>538.63636363636374</v>
      </c>
      <c r="AD24" s="115">
        <f t="shared" si="46"/>
        <v>525.86667</v>
      </c>
      <c r="AE24" s="115">
        <f t="shared" si="47"/>
        <v>7393.8561345787521</v>
      </c>
      <c r="AF24" s="115">
        <f t="shared" si="48"/>
        <v>7218.5666739999997</v>
      </c>
      <c r="AG24" s="115">
        <f t="shared" si="49"/>
        <v>538.63636363636363</v>
      </c>
      <c r="AH24" s="115">
        <f t="shared" si="50"/>
        <v>538.63636363636363</v>
      </c>
      <c r="AI24" s="115">
        <f t="shared" si="51"/>
        <v>525.86667</v>
      </c>
      <c r="AK24" s="151"/>
      <c r="AL24" s="42" t="s">
        <v>376</v>
      </c>
      <c r="AM24" s="44">
        <v>5925</v>
      </c>
      <c r="AN24" s="44">
        <v>525.86667</v>
      </c>
      <c r="AO24" s="44">
        <v>130.36666400000001</v>
      </c>
      <c r="AP24" s="44">
        <v>33.099998999999997</v>
      </c>
      <c r="AQ24" s="44">
        <v>11.267114533043138</v>
      </c>
      <c r="AR24" s="181">
        <v>11</v>
      </c>
      <c r="AS24" s="181">
        <v>78.138737509210756</v>
      </c>
      <c r="AT24" s="44">
        <v>82.080006566134529</v>
      </c>
      <c r="AU24" s="44">
        <v>0.26711453304313865</v>
      </c>
      <c r="AV24" s="44">
        <v>5784.533370000001</v>
      </c>
      <c r="AW24" s="44">
        <v>-140.46662999999987</v>
      </c>
      <c r="AX24" s="44">
        <v>-12.769693636363622</v>
      </c>
      <c r="AY24" s="125"/>
    </row>
    <row r="25" spans="1:51" x14ac:dyDescent="0.25">
      <c r="A25" s="112" t="s">
        <v>439</v>
      </c>
      <c r="B25" s="112" t="str">
        <f t="shared" si="27"/>
        <v>Creamy Fruit Salad</v>
      </c>
      <c r="D25" s="144">
        <f t="shared" si="28"/>
        <v>0</v>
      </c>
      <c r="E25" s="145">
        <f t="shared" si="28"/>
        <v>0</v>
      </c>
      <c r="F25" s="145">
        <f t="shared" si="28"/>
        <v>0</v>
      </c>
      <c r="G25" s="145">
        <f t="shared" si="28"/>
        <v>0</v>
      </c>
      <c r="H25" s="146">
        <f t="shared" si="29"/>
        <v>0</v>
      </c>
      <c r="I25" s="147">
        <f t="shared" si="30"/>
        <v>9</v>
      </c>
      <c r="J25" s="148">
        <f t="shared" si="31"/>
        <v>0</v>
      </c>
      <c r="K25" s="148">
        <f t="shared" si="31"/>
        <v>0</v>
      </c>
      <c r="L25" s="149">
        <f t="shared" si="37"/>
        <v>0</v>
      </c>
      <c r="M25" s="113">
        <f t="shared" si="32"/>
        <v>0</v>
      </c>
      <c r="N25" s="113">
        <f t="shared" si="33"/>
        <v>0</v>
      </c>
      <c r="O25" s="113">
        <f t="shared" si="38"/>
        <v>0</v>
      </c>
      <c r="P25" s="113">
        <f t="shared" si="39"/>
        <v>0</v>
      </c>
      <c r="Q25" s="150">
        <f t="shared" si="34"/>
        <v>9</v>
      </c>
      <c r="R25" s="113">
        <f t="shared" si="35"/>
        <v>0</v>
      </c>
      <c r="S25" s="113">
        <f t="shared" si="36"/>
        <v>0</v>
      </c>
      <c r="T25" s="113">
        <f t="shared" si="40"/>
        <v>0</v>
      </c>
      <c r="U25" s="113">
        <f t="shared" si="41"/>
        <v>0</v>
      </c>
      <c r="W25" s="114"/>
      <c r="X25" s="114"/>
      <c r="Y25" s="113"/>
      <c r="Z25" s="115">
        <f t="shared" si="42"/>
        <v>0</v>
      </c>
      <c r="AA25" s="115">
        <f t="shared" si="43"/>
        <v>0</v>
      </c>
      <c r="AB25" s="115">
        <f t="shared" si="44"/>
        <v>0</v>
      </c>
      <c r="AC25" s="115">
        <f t="shared" si="45"/>
        <v>0</v>
      </c>
      <c r="AD25" s="115">
        <f t="shared" si="46"/>
        <v>0</v>
      </c>
      <c r="AE25" s="115">
        <f t="shared" si="47"/>
        <v>0</v>
      </c>
      <c r="AF25" s="115">
        <f t="shared" si="48"/>
        <v>0</v>
      </c>
      <c r="AG25" s="115">
        <f t="shared" si="49"/>
        <v>0</v>
      </c>
      <c r="AH25" s="115">
        <f t="shared" si="50"/>
        <v>0</v>
      </c>
      <c r="AI25" s="115">
        <f t="shared" si="51"/>
        <v>0</v>
      </c>
      <c r="AK25" s="151"/>
      <c r="AL25" s="42" t="s">
        <v>329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181">
        <v>9</v>
      </c>
      <c r="AS25" s="181">
        <v>0</v>
      </c>
      <c r="AT25" s="44">
        <v>0</v>
      </c>
      <c r="AU25" s="44">
        <v>-9</v>
      </c>
      <c r="AV25" s="44">
        <v>0</v>
      </c>
      <c r="AW25" s="44">
        <v>0</v>
      </c>
      <c r="AX25" s="44">
        <v>0</v>
      </c>
      <c r="AY25" s="125"/>
    </row>
    <row r="26" spans="1:51" x14ac:dyDescent="0.25">
      <c r="A26" s="112" t="s">
        <v>439</v>
      </c>
      <c r="B26" s="112" t="str">
        <f t="shared" si="27"/>
        <v>German Yellow Potato Salad</v>
      </c>
      <c r="D26" s="144">
        <f t="shared" si="28"/>
        <v>14538</v>
      </c>
      <c r="E26" s="145">
        <f t="shared" si="28"/>
        <v>3194.9833520000002</v>
      </c>
      <c r="F26" s="145">
        <f>AO26</f>
        <v>655.51664099999994</v>
      </c>
      <c r="G26" s="145">
        <f>AP26</f>
        <v>89.283329000000009</v>
      </c>
      <c r="H26" s="146">
        <f t="shared" si="29"/>
        <v>4.5502584515501407</v>
      </c>
      <c r="I26" s="147">
        <f t="shared" si="30"/>
        <v>5</v>
      </c>
      <c r="J26" s="148">
        <f t="shared" si="31"/>
        <v>0.73643643897835664</v>
      </c>
      <c r="K26" s="148">
        <f t="shared" si="31"/>
        <v>0.75351253220999526</v>
      </c>
      <c r="L26" s="149">
        <f>IF(ISERROR(D26/(J26*(E26+F26+G26))),0,D26/(J26*(E26+F26+G26)))</f>
        <v>5.0106844971393114</v>
      </c>
      <c r="M26" s="113">
        <f t="shared" si="32"/>
        <v>0.81095407814917397</v>
      </c>
      <c r="N26" s="113">
        <f t="shared" si="33"/>
        <v>7.4517639170817329E-2</v>
      </c>
      <c r="O26" s="113">
        <f>IF(ISERROR(D26/AE26),0,D26/AE26)</f>
        <v>0.82975804643768514</v>
      </c>
      <c r="P26" s="113">
        <f>O26-K26</f>
        <v>7.6245514227689881E-2</v>
      </c>
      <c r="Q26" s="150">
        <f t="shared" si="34"/>
        <v>5</v>
      </c>
      <c r="R26" s="113">
        <f t="shared" si="35"/>
        <v>0.73801012958346646</v>
      </c>
      <c r="S26" s="113">
        <f t="shared" si="36"/>
        <v>1.5736906051098121E-3</v>
      </c>
      <c r="T26" s="113">
        <f>IF(ISERROR(D26/AF26),0,D26/AF26)</f>
        <v>0.75512271270896214</v>
      </c>
      <c r="U26" s="113">
        <f>T26-K26</f>
        <v>1.6101804989668844E-3</v>
      </c>
      <c r="W26" s="114"/>
      <c r="X26" s="114"/>
      <c r="Y26" s="113"/>
      <c r="Z26" s="115">
        <f>(SUM($E26:$G26))*$H26</f>
        <v>17927.03235820679</v>
      </c>
      <c r="AA26" s="115">
        <f>(SUM($E26:$G26))*$Q26</f>
        <v>19698.91661</v>
      </c>
      <c r="AB26" s="115">
        <f>(SUM($E26:$G26))*$J26</f>
        <v>2901.4000000000005</v>
      </c>
      <c r="AC26" s="115">
        <f>SUM(($E26:$G26))*$R26</f>
        <v>2907.6</v>
      </c>
      <c r="AD26" s="115">
        <f>SUM(($E26:$G26))*$M26</f>
        <v>3194.9833520000007</v>
      </c>
      <c r="AE26" s="115">
        <f>(SUM($E26:$F26))*$H26</f>
        <v>17520.770135842009</v>
      </c>
      <c r="AF26" s="115">
        <f>(SUM($E26:$F26))*$Q26</f>
        <v>19252.499965000003</v>
      </c>
      <c r="AG26" s="115">
        <f>(SUM($E26:$F26))*$K26</f>
        <v>2901.3999999999992</v>
      </c>
      <c r="AH26" s="115">
        <f>SUM(($E26:$F26))*$T26</f>
        <v>2907.6</v>
      </c>
      <c r="AI26" s="115">
        <f>SUM(($E26:$F26))*$O26</f>
        <v>3194.9833520000007</v>
      </c>
      <c r="AK26" s="151"/>
      <c r="AL26" s="42" t="s">
        <v>330</v>
      </c>
      <c r="AM26" s="44">
        <v>14538</v>
      </c>
      <c r="AN26" s="44">
        <v>3194.9833520000002</v>
      </c>
      <c r="AO26" s="44">
        <v>655.51664099999994</v>
      </c>
      <c r="AP26" s="44">
        <v>89.283329000000009</v>
      </c>
      <c r="AQ26" s="44">
        <v>4.5502584515501407</v>
      </c>
      <c r="AR26" s="181">
        <v>5</v>
      </c>
      <c r="AS26" s="181">
        <v>73.643643897835659</v>
      </c>
      <c r="AT26" s="44">
        <v>75.351253220999524</v>
      </c>
      <c r="AU26" s="44">
        <v>-0.44974154844985892</v>
      </c>
      <c r="AV26" s="44">
        <v>16028.266761000004</v>
      </c>
      <c r="AW26" s="44">
        <v>1490.2667609999999</v>
      </c>
      <c r="AX26" s="44">
        <v>293.58335199999999</v>
      </c>
      <c r="AY26" s="125"/>
    </row>
    <row r="27" spans="1:51" x14ac:dyDescent="0.25">
      <c r="A27" s="112" t="s">
        <v>439</v>
      </c>
      <c r="B27" s="112" t="str">
        <f t="shared" si="27"/>
        <v>Ham Salad</v>
      </c>
      <c r="D27" s="144">
        <f t="shared" si="28"/>
        <v>15461</v>
      </c>
      <c r="E27" s="145">
        <f t="shared" si="28"/>
        <v>4923.9167220000018</v>
      </c>
      <c r="F27" s="145">
        <f t="shared" si="28"/>
        <v>418.13329099999993</v>
      </c>
      <c r="G27" s="145">
        <f t="shared" si="28"/>
        <v>1883.8833119999999</v>
      </c>
      <c r="H27" s="146">
        <f t="shared" si="29"/>
        <v>3.139979994162053</v>
      </c>
      <c r="I27" s="147">
        <f t="shared" si="30"/>
        <v>5</v>
      </c>
      <c r="J27" s="148">
        <f t="shared" si="31"/>
        <v>0.408362472677535</v>
      </c>
      <c r="K27" s="148">
        <f t="shared" si="31"/>
        <v>0.54121544968021662</v>
      </c>
      <c r="L27" s="149">
        <f t="shared" ref="L27:L31" si="57">IF(ISERROR(D27/(J27*(E27+F27+G27))),0,D27/(J27*(E27+F27+G27)))</f>
        <v>5.2395960417513843</v>
      </c>
      <c r="M27" s="113">
        <f t="shared" si="32"/>
        <v>0.68142293881462024</v>
      </c>
      <c r="N27" s="113">
        <f t="shared" si="33"/>
        <v>0.27306046613708523</v>
      </c>
      <c r="O27" s="113">
        <f t="shared" ref="O27:O31" si="58">IF(ISERROR(D27/AE27),0,D27/AE27)</f>
        <v>0.92172793403609787</v>
      </c>
      <c r="P27" s="113">
        <f t="shared" ref="P27:P31" si="59">O27-K27</f>
        <v>0.38051248435588125</v>
      </c>
      <c r="Q27" s="150">
        <f t="shared" si="34"/>
        <v>5</v>
      </c>
      <c r="R27" s="113">
        <f t="shared" si="35"/>
        <v>0.42793087908820399</v>
      </c>
      <c r="S27" s="113">
        <f t="shared" si="36"/>
        <v>1.9568406410668981E-2</v>
      </c>
      <c r="T27" s="113">
        <f t="shared" ref="T27:T31" si="60">IF(ISERROR(D27/AF27),0,D27/AF27)</f>
        <v>0.57884145458673364</v>
      </c>
      <c r="U27" s="113">
        <f t="shared" ref="U27:U31" si="61">T27-K27</f>
        <v>3.7626004906517019E-2</v>
      </c>
      <c r="W27" s="114"/>
      <c r="X27" s="114"/>
      <c r="Y27" s="113"/>
      <c r="Z27" s="115">
        <f t="shared" si="42"/>
        <v>22689.286079648889</v>
      </c>
      <c r="AA27" s="115">
        <f t="shared" si="43"/>
        <v>36129.666625000013</v>
      </c>
      <c r="AB27" s="115">
        <f t="shared" si="44"/>
        <v>2950.8000000000029</v>
      </c>
      <c r="AC27" s="115">
        <f t="shared" si="45"/>
        <v>3092.1999999999994</v>
      </c>
      <c r="AD27" s="115">
        <f t="shared" si="46"/>
        <v>4923.9167220000018</v>
      </c>
      <c r="AE27" s="115">
        <f t="shared" si="47"/>
        <v>16773.930168633142</v>
      </c>
      <c r="AF27" s="115">
        <f t="shared" si="48"/>
        <v>26710.250065000007</v>
      </c>
      <c r="AG27" s="115">
        <f t="shared" si="49"/>
        <v>2891.200000000003</v>
      </c>
      <c r="AH27" s="115">
        <f t="shared" si="50"/>
        <v>3092.2000000000003</v>
      </c>
      <c r="AI27" s="115">
        <f t="shared" si="51"/>
        <v>4923.9167220000018</v>
      </c>
      <c r="AK27" s="151"/>
      <c r="AL27" s="42" t="s">
        <v>331</v>
      </c>
      <c r="AM27" s="44">
        <v>15461</v>
      </c>
      <c r="AN27" s="44">
        <v>4923.9167220000018</v>
      </c>
      <c r="AO27" s="44">
        <v>418.13329099999993</v>
      </c>
      <c r="AP27" s="44">
        <v>1883.8833119999999</v>
      </c>
      <c r="AQ27" s="44">
        <v>3.139979994162053</v>
      </c>
      <c r="AR27" s="181">
        <v>5</v>
      </c>
      <c r="AS27" s="181">
        <v>40.8362472677535</v>
      </c>
      <c r="AT27" s="44">
        <v>54.121544968021659</v>
      </c>
      <c r="AU27" s="44">
        <v>-1.860020005837947</v>
      </c>
      <c r="AV27" s="44">
        <v>26853.800284999994</v>
      </c>
      <c r="AW27" s="44">
        <v>11392.800284999999</v>
      </c>
      <c r="AX27" s="44">
        <v>1971.1167220000009</v>
      </c>
      <c r="AY27" s="125"/>
    </row>
    <row r="28" spans="1:51" x14ac:dyDescent="0.25">
      <c r="A28" s="112" t="s">
        <v>439</v>
      </c>
      <c r="B28" s="112" t="str">
        <f t="shared" si="27"/>
        <v>Italian Cracked Olive Pasta Salad Base</v>
      </c>
      <c r="D28" s="144">
        <f t="shared" si="28"/>
        <v>691</v>
      </c>
      <c r="E28" s="145">
        <f t="shared" si="28"/>
        <v>211.70000200000001</v>
      </c>
      <c r="F28" s="145">
        <f t="shared" si="28"/>
        <v>9.5499980000000004</v>
      </c>
      <c r="G28" s="145">
        <f t="shared" si="28"/>
        <v>28.449997</v>
      </c>
      <c r="H28" s="146">
        <f t="shared" si="29"/>
        <v>3.2640528742177337</v>
      </c>
      <c r="I28" s="147">
        <f t="shared" si="30"/>
        <v>8</v>
      </c>
      <c r="J28" s="148">
        <f t="shared" si="31"/>
        <v>0.3459151022737097</v>
      </c>
      <c r="K28" s="148">
        <f t="shared" si="31"/>
        <v>0.39039548022598874</v>
      </c>
      <c r="L28" s="149">
        <f t="shared" si="57"/>
        <v>8</v>
      </c>
      <c r="M28" s="113">
        <f t="shared" si="32"/>
        <v>0.84781739905267206</v>
      </c>
      <c r="N28" s="113">
        <f t="shared" si="33"/>
        <v>0.50190229677896236</v>
      </c>
      <c r="O28" s="113">
        <f t="shared" si="58"/>
        <v>0.95683616723163845</v>
      </c>
      <c r="P28" s="113">
        <f t="shared" si="59"/>
        <v>0.56644068700564976</v>
      </c>
      <c r="Q28" s="150">
        <f t="shared" si="34"/>
        <v>8</v>
      </c>
      <c r="R28" s="113">
        <f t="shared" si="35"/>
        <v>0.3459151022737097</v>
      </c>
      <c r="S28" s="113">
        <f t="shared" si="36"/>
        <v>0</v>
      </c>
      <c r="T28" s="113">
        <f t="shared" si="60"/>
        <v>0.39039548022598869</v>
      </c>
      <c r="U28" s="113">
        <f t="shared" si="61"/>
        <v>0</v>
      </c>
      <c r="W28" s="114"/>
      <c r="X28" s="114"/>
      <c r="Y28" s="113"/>
      <c r="Z28" s="115">
        <f t="shared" si="42"/>
        <v>815.03399290000948</v>
      </c>
      <c r="AA28" s="115">
        <f t="shared" si="43"/>
        <v>1997.599976</v>
      </c>
      <c r="AB28" s="115">
        <f t="shared" si="44"/>
        <v>86.375</v>
      </c>
      <c r="AC28" s="115">
        <f t="shared" si="45"/>
        <v>86.375</v>
      </c>
      <c r="AD28" s="115">
        <f t="shared" si="46"/>
        <v>211.70000200000001</v>
      </c>
      <c r="AE28" s="115">
        <f t="shared" si="47"/>
        <v>722.17169842067358</v>
      </c>
      <c r="AF28" s="115">
        <f t="shared" si="48"/>
        <v>1770</v>
      </c>
      <c r="AG28" s="115">
        <f t="shared" si="49"/>
        <v>86.375000000000014</v>
      </c>
      <c r="AH28" s="115">
        <f t="shared" si="50"/>
        <v>86.375</v>
      </c>
      <c r="AI28" s="115">
        <f t="shared" si="51"/>
        <v>211.70000200000001</v>
      </c>
      <c r="AK28" s="151"/>
      <c r="AL28" s="42" t="s">
        <v>332</v>
      </c>
      <c r="AM28" s="44">
        <v>691</v>
      </c>
      <c r="AN28" s="44">
        <v>211.70000200000001</v>
      </c>
      <c r="AO28" s="44">
        <v>9.5499980000000004</v>
      </c>
      <c r="AP28" s="44">
        <v>28.449997</v>
      </c>
      <c r="AQ28" s="44">
        <v>3.2640528742177333</v>
      </c>
      <c r="AR28" s="181">
        <v>8</v>
      </c>
      <c r="AS28" s="181">
        <v>34.591510227370968</v>
      </c>
      <c r="AT28" s="44">
        <v>39.039548022598872</v>
      </c>
      <c r="AU28" s="44">
        <v>-4.7359471257822667</v>
      </c>
      <c r="AV28" s="44">
        <v>1693.6000160000001</v>
      </c>
      <c r="AW28" s="44">
        <v>1002.600016</v>
      </c>
      <c r="AX28" s="44">
        <v>125.325002</v>
      </c>
      <c r="AY28" s="125"/>
    </row>
    <row r="29" spans="1:51" x14ac:dyDescent="0.25">
      <c r="A29" s="112" t="s">
        <v>439</v>
      </c>
      <c r="B29" s="112" t="str">
        <f t="shared" si="27"/>
        <v>Kroger Ham Salad</v>
      </c>
      <c r="D29" s="144">
        <f t="shared" si="28"/>
        <v>23746</v>
      </c>
      <c r="E29" s="145">
        <f t="shared" si="28"/>
        <v>4805.1500200000009</v>
      </c>
      <c r="F29" s="145">
        <f t="shared" si="28"/>
        <v>307.64997899999997</v>
      </c>
      <c r="G29" s="145">
        <f t="shared" si="28"/>
        <v>87.583324000000005</v>
      </c>
      <c r="H29" s="146">
        <f t="shared" si="29"/>
        <v>4.941781193337226</v>
      </c>
      <c r="I29" s="147">
        <f t="shared" si="30"/>
        <v>6</v>
      </c>
      <c r="J29" s="148">
        <f t="shared" si="31"/>
        <v>0.85559878768703312</v>
      </c>
      <c r="K29" s="148">
        <f t="shared" si="31"/>
        <v>0.87025537230811278</v>
      </c>
      <c r="L29" s="149">
        <f t="shared" si="57"/>
        <v>5.3368493799783883</v>
      </c>
      <c r="M29" s="113">
        <f t="shared" si="32"/>
        <v>0.92399919804911657</v>
      </c>
      <c r="N29" s="113">
        <f t="shared" si="33"/>
        <v>6.8400410362083441E-2</v>
      </c>
      <c r="O29" s="113">
        <f t="shared" si="58"/>
        <v>0.93982749588089254</v>
      </c>
      <c r="P29" s="113">
        <f t="shared" si="59"/>
        <v>6.9572123572779754E-2</v>
      </c>
      <c r="Q29" s="150">
        <f t="shared" si="34"/>
        <v>6</v>
      </c>
      <c r="R29" s="113">
        <f t="shared" si="35"/>
        <v>0.7610336432629673</v>
      </c>
      <c r="S29" s="113">
        <f t="shared" si="36"/>
        <v>-9.4565144424065828E-2</v>
      </c>
      <c r="T29" s="113">
        <f t="shared" si="60"/>
        <v>0.77407030735423576</v>
      </c>
      <c r="U29" s="113">
        <f t="shared" si="61"/>
        <v>-9.618506495387702E-2</v>
      </c>
      <c r="W29" s="114"/>
      <c r="X29" s="114"/>
      <c r="Y29" s="113"/>
      <c r="Z29" s="115">
        <f t="shared" si="42"/>
        <v>25699.156503745955</v>
      </c>
      <c r="AA29" s="115">
        <f t="shared" si="43"/>
        <v>31202.299938000004</v>
      </c>
      <c r="AB29" s="115">
        <f t="shared" si="44"/>
        <v>4449.4416666666657</v>
      </c>
      <c r="AC29" s="115">
        <f t="shared" si="45"/>
        <v>3957.666666666667</v>
      </c>
      <c r="AD29" s="115">
        <f t="shared" si="46"/>
        <v>4805.1500200000009</v>
      </c>
      <c r="AE29" s="115">
        <f t="shared" si="47"/>
        <v>25266.338880352792</v>
      </c>
      <c r="AF29" s="115">
        <f t="shared" si="48"/>
        <v>30676.799994000005</v>
      </c>
      <c r="AG29" s="115">
        <f t="shared" si="49"/>
        <v>4449.4416666666639</v>
      </c>
      <c r="AH29" s="115">
        <f t="shared" si="50"/>
        <v>3957.666666666667</v>
      </c>
      <c r="AI29" s="115">
        <f t="shared" si="51"/>
        <v>4805.1500200000009</v>
      </c>
      <c r="AK29" s="151"/>
      <c r="AL29" s="42" t="s">
        <v>333</v>
      </c>
      <c r="AM29" s="44">
        <v>23746</v>
      </c>
      <c r="AN29" s="44">
        <v>4805.1500200000009</v>
      </c>
      <c r="AO29" s="44">
        <v>307.64997899999997</v>
      </c>
      <c r="AP29" s="44">
        <v>87.583324000000005</v>
      </c>
      <c r="AQ29" s="44">
        <v>4.941781193337226</v>
      </c>
      <c r="AR29" s="181">
        <v>6</v>
      </c>
      <c r="AS29" s="181">
        <v>85.559878768703314</v>
      </c>
      <c r="AT29" s="44">
        <v>87.025537230811281</v>
      </c>
      <c r="AU29" s="44">
        <v>-1.0582188066627742</v>
      </c>
      <c r="AV29" s="44">
        <v>25897.833440000002</v>
      </c>
      <c r="AW29" s="44">
        <v>2151.8334400000008</v>
      </c>
      <c r="AX29" s="44">
        <v>355.7083533333336</v>
      </c>
      <c r="AY29" s="125"/>
    </row>
    <row r="30" spans="1:51" x14ac:dyDescent="0.25">
      <c r="A30" s="112" t="s">
        <v>439</v>
      </c>
      <c r="B30" s="112" t="str">
        <f t="shared" si="27"/>
        <v>Kroger Sandwich Spread</v>
      </c>
      <c r="D30" s="144">
        <f t="shared" si="28"/>
        <v>31715</v>
      </c>
      <c r="E30" s="145">
        <f t="shared" si="28"/>
        <v>9678.9833689999996</v>
      </c>
      <c r="F30" s="145">
        <f t="shared" si="28"/>
        <v>423.66664100000003</v>
      </c>
      <c r="G30" s="145">
        <f t="shared" si="28"/>
        <v>1396.0166570000001</v>
      </c>
      <c r="H30" s="146">
        <f t="shared" si="29"/>
        <v>3.2766871055463636</v>
      </c>
      <c r="I30" s="147">
        <f t="shared" si="30"/>
        <v>5</v>
      </c>
      <c r="J30" s="148">
        <f t="shared" si="31"/>
        <v>0.54562847864837583</v>
      </c>
      <c r="K30" s="148">
        <f t="shared" si="31"/>
        <v>0.62102517594786999</v>
      </c>
      <c r="L30" s="149">
        <f t="shared" si="57"/>
        <v>5.054988842843481</v>
      </c>
      <c r="M30" s="113">
        <f t="shared" si="32"/>
        <v>0.84174832172304759</v>
      </c>
      <c r="N30" s="113">
        <f t="shared" si="33"/>
        <v>0.29611984307467176</v>
      </c>
      <c r="O30" s="113">
        <f t="shared" si="58"/>
        <v>0.95806381092281356</v>
      </c>
      <c r="P30" s="113">
        <f t="shared" si="59"/>
        <v>0.33703863497494357</v>
      </c>
      <c r="Q30" s="150">
        <f t="shared" si="34"/>
        <v>5</v>
      </c>
      <c r="R30" s="113">
        <f t="shared" si="35"/>
        <v>0.55162917438104042</v>
      </c>
      <c r="S30" s="113">
        <f t="shared" si="36"/>
        <v>6.000695732664596E-3</v>
      </c>
      <c r="T30" s="113">
        <f t="shared" si="60"/>
        <v>0.62785506710827854</v>
      </c>
      <c r="U30" s="113">
        <f t="shared" si="61"/>
        <v>6.8298911604085522E-3</v>
      </c>
      <c r="W30" s="114"/>
      <c r="X30" s="114"/>
      <c r="Y30" s="113"/>
      <c r="Z30" s="115">
        <f t="shared" si="42"/>
        <v>37677.532798734683</v>
      </c>
      <c r="AA30" s="115">
        <f t="shared" si="43"/>
        <v>57493.333334999996</v>
      </c>
      <c r="AB30" s="115">
        <f t="shared" si="44"/>
        <v>6274</v>
      </c>
      <c r="AC30" s="115">
        <f t="shared" si="45"/>
        <v>6343</v>
      </c>
      <c r="AD30" s="115">
        <f t="shared" si="46"/>
        <v>9678.9833689999996</v>
      </c>
      <c r="AE30" s="115">
        <f t="shared" si="47"/>
        <v>33103.223019614838</v>
      </c>
      <c r="AF30" s="115">
        <f t="shared" si="48"/>
        <v>50513.250049999995</v>
      </c>
      <c r="AG30" s="115">
        <f t="shared" si="49"/>
        <v>6274</v>
      </c>
      <c r="AH30" s="115">
        <f t="shared" si="50"/>
        <v>6343.0000000000009</v>
      </c>
      <c r="AI30" s="115">
        <f t="shared" si="51"/>
        <v>9678.9833689999996</v>
      </c>
      <c r="AK30" s="151"/>
      <c r="AL30" s="42" t="s">
        <v>334</v>
      </c>
      <c r="AM30" s="44">
        <v>31715</v>
      </c>
      <c r="AN30" s="44">
        <v>9678.9833689999996</v>
      </c>
      <c r="AO30" s="44">
        <v>423.66664100000003</v>
      </c>
      <c r="AP30" s="44">
        <v>1396.0166570000001</v>
      </c>
      <c r="AQ30" s="44">
        <v>3.2766871055463636</v>
      </c>
      <c r="AR30" s="181">
        <v>5</v>
      </c>
      <c r="AS30" s="181">
        <v>54.562847864837586</v>
      </c>
      <c r="AT30" s="44">
        <v>62.102517594787003</v>
      </c>
      <c r="AU30" s="44">
        <v>-1.7233128944536367</v>
      </c>
      <c r="AV30" s="44">
        <v>48922.166848000001</v>
      </c>
      <c r="AW30" s="44">
        <v>17207.166848000001</v>
      </c>
      <c r="AX30" s="44">
        <v>3404.9833690000009</v>
      </c>
      <c r="AY30" s="125"/>
    </row>
    <row r="31" spans="1:51" x14ac:dyDescent="0.25">
      <c r="A31" s="112" t="s">
        <v>439</v>
      </c>
      <c r="B31" s="112" t="str">
        <f t="shared" si="27"/>
        <v>Macaroni Bulk Salad</v>
      </c>
      <c r="D31" s="144">
        <f t="shared" si="28"/>
        <v>26037</v>
      </c>
      <c r="E31" s="145">
        <f t="shared" si="28"/>
        <v>5662.5500500000016</v>
      </c>
      <c r="F31" s="145">
        <f t="shared" si="28"/>
        <v>237.59996499999997</v>
      </c>
      <c r="G31" s="145">
        <f t="shared" si="28"/>
        <v>1047.1166479999999</v>
      </c>
      <c r="H31" s="146">
        <f t="shared" si="29"/>
        <v>4.5981050533937431</v>
      </c>
      <c r="I31" s="147">
        <f t="shared" si="30"/>
        <v>5</v>
      </c>
      <c r="J31" s="148">
        <f t="shared" si="31"/>
        <v>0.74956097881397743</v>
      </c>
      <c r="K31" s="148">
        <f t="shared" si="31"/>
        <v>0.88258772857659207</v>
      </c>
      <c r="L31" s="149">
        <f t="shared" si="57"/>
        <v>5.0000000000000036</v>
      </c>
      <c r="M31" s="113">
        <f t="shared" si="32"/>
        <v>0.81507596075990729</v>
      </c>
      <c r="N31" s="113">
        <f t="shared" si="33"/>
        <v>6.5514981945929862E-2</v>
      </c>
      <c r="O31" s="113">
        <f t="shared" si="58"/>
        <v>0.95972984341144751</v>
      </c>
      <c r="P31" s="113">
        <f t="shared" si="59"/>
        <v>7.7142114834855446E-2</v>
      </c>
      <c r="Q31" s="150">
        <f t="shared" si="34"/>
        <v>5</v>
      </c>
      <c r="R31" s="113">
        <f t="shared" si="35"/>
        <v>0.74956097881397798</v>
      </c>
      <c r="S31" s="113">
        <f t="shared" si="36"/>
        <v>0</v>
      </c>
      <c r="T31" s="113">
        <f t="shared" si="60"/>
        <v>0.88258772857659251</v>
      </c>
      <c r="U31" s="113">
        <f t="shared" si="61"/>
        <v>0</v>
      </c>
      <c r="W31" s="114"/>
      <c r="X31" s="114"/>
      <c r="Y31" s="113"/>
      <c r="Z31" s="115">
        <f t="shared" si="42"/>
        <v>31944.261950414195</v>
      </c>
      <c r="AA31" s="115">
        <f t="shared" si="43"/>
        <v>34736.333315000011</v>
      </c>
      <c r="AB31" s="115">
        <f t="shared" si="44"/>
        <v>5207.399999999996</v>
      </c>
      <c r="AC31" s="115">
        <f t="shared" si="45"/>
        <v>5207.4000000000005</v>
      </c>
      <c r="AD31" s="115">
        <f t="shared" si="46"/>
        <v>5662.5500500000016</v>
      </c>
      <c r="AE31" s="115">
        <f t="shared" si="47"/>
        <v>27129.509599752677</v>
      </c>
      <c r="AF31" s="115">
        <f t="shared" si="48"/>
        <v>29500.750075000011</v>
      </c>
      <c r="AG31" s="115">
        <f t="shared" si="49"/>
        <v>5207.3999999999978</v>
      </c>
      <c r="AH31" s="115">
        <f t="shared" si="50"/>
        <v>5207.3999999999996</v>
      </c>
      <c r="AI31" s="115">
        <f t="shared" si="51"/>
        <v>5662.5500500000016</v>
      </c>
      <c r="AK31" s="151"/>
      <c r="AL31" s="42" t="s">
        <v>335</v>
      </c>
      <c r="AM31" s="44">
        <v>26037</v>
      </c>
      <c r="AN31" s="44">
        <v>5662.5500500000016</v>
      </c>
      <c r="AO31" s="44">
        <v>237.59996499999997</v>
      </c>
      <c r="AP31" s="44">
        <v>1047.1166479999999</v>
      </c>
      <c r="AQ31" s="44">
        <v>4.5981050533937431</v>
      </c>
      <c r="AR31" s="181">
        <v>5</v>
      </c>
      <c r="AS31" s="181">
        <v>74.956097881397739</v>
      </c>
      <c r="AT31" s="44">
        <v>88.25877285765921</v>
      </c>
      <c r="AU31" s="44">
        <v>-0.40189494660625658</v>
      </c>
      <c r="AV31" s="44">
        <v>28312.750250000005</v>
      </c>
      <c r="AW31" s="44">
        <v>2275.7502499999996</v>
      </c>
      <c r="AX31" s="44">
        <v>455.15005000000002</v>
      </c>
      <c r="AY31" s="125"/>
    </row>
    <row r="32" spans="1:51" x14ac:dyDescent="0.25">
      <c r="A32" s="112" t="s">
        <v>439</v>
      </c>
      <c r="B32" s="112" t="str">
        <f t="shared" si="27"/>
        <v>Neptune Salad</v>
      </c>
      <c r="D32" s="144">
        <f t="shared" si="28"/>
        <v>6402</v>
      </c>
      <c r="E32" s="145">
        <f t="shared" si="28"/>
        <v>1394.150032</v>
      </c>
      <c r="F32" s="145">
        <f t="shared" si="28"/>
        <v>100.44997299999997</v>
      </c>
      <c r="G32" s="145">
        <f t="shared" si="28"/>
        <v>465.13332899999995</v>
      </c>
      <c r="H32" s="146">
        <f t="shared" si="29"/>
        <v>4.5920452268798568</v>
      </c>
      <c r="I32" s="147">
        <f t="shared" si="30"/>
        <v>6</v>
      </c>
      <c r="J32" s="148">
        <f t="shared" si="31"/>
        <v>0.5407028165258192</v>
      </c>
      <c r="K32" s="148">
        <f t="shared" si="31"/>
        <v>0.70897452816035111</v>
      </c>
      <c r="L32" s="149">
        <f t="shared" si="37"/>
        <v>6.0417125420742996</v>
      </c>
      <c r="M32" s="113">
        <f t="shared" si="32"/>
        <v>0.71139782531249229</v>
      </c>
      <c r="N32" s="113">
        <f t="shared" si="33"/>
        <v>0.1706950087866731</v>
      </c>
      <c r="O32" s="113">
        <f t="shared" si="38"/>
        <v>0.93279140059952037</v>
      </c>
      <c r="P32" s="113">
        <f t="shared" si="39"/>
        <v>0.22381687243916926</v>
      </c>
      <c r="Q32" s="150">
        <f t="shared" si="34"/>
        <v>6</v>
      </c>
      <c r="R32" s="113">
        <f t="shared" si="35"/>
        <v>0.54446183135649007</v>
      </c>
      <c r="S32" s="113">
        <f t="shared" si="36"/>
        <v>3.7590148306708704E-3</v>
      </c>
      <c r="T32" s="113">
        <f t="shared" si="40"/>
        <v>0.713903383132934</v>
      </c>
      <c r="U32" s="113">
        <f t="shared" si="41"/>
        <v>4.9288549725828856E-3</v>
      </c>
      <c r="W32" s="114"/>
      <c r="X32" s="114"/>
      <c r="Y32" s="113"/>
      <c r="Z32" s="115">
        <f t="shared" si="42"/>
        <v>8999.1841023520483</v>
      </c>
      <c r="AA32" s="115">
        <f t="shared" si="43"/>
        <v>11758.400003999999</v>
      </c>
      <c r="AB32" s="115">
        <f t="shared" si="44"/>
        <v>1059.6333333333339</v>
      </c>
      <c r="AC32" s="115">
        <f t="shared" si="45"/>
        <v>1067</v>
      </c>
      <c r="AD32" s="115">
        <f t="shared" si="46"/>
        <v>1394.150032</v>
      </c>
      <c r="AE32" s="115">
        <f t="shared" si="47"/>
        <v>6863.2708190548601</v>
      </c>
      <c r="AF32" s="115">
        <f t="shared" si="48"/>
        <v>8967.6000299999996</v>
      </c>
      <c r="AG32" s="115">
        <f t="shared" si="49"/>
        <v>1059.6333333333334</v>
      </c>
      <c r="AH32" s="115">
        <f t="shared" si="50"/>
        <v>1067</v>
      </c>
      <c r="AI32" s="115">
        <f t="shared" si="51"/>
        <v>1394.1500320000002</v>
      </c>
      <c r="AK32" s="151"/>
      <c r="AL32" s="42" t="s">
        <v>336</v>
      </c>
      <c r="AM32" s="44">
        <v>6402</v>
      </c>
      <c r="AN32" s="44">
        <v>1394.150032</v>
      </c>
      <c r="AO32" s="44">
        <v>100.44997299999997</v>
      </c>
      <c r="AP32" s="44">
        <v>465.13332899999995</v>
      </c>
      <c r="AQ32" s="44">
        <v>4.5920452268798568</v>
      </c>
      <c r="AR32" s="181">
        <v>6</v>
      </c>
      <c r="AS32" s="181">
        <v>54.070281652581919</v>
      </c>
      <c r="AT32" s="44">
        <v>70.897452816035113</v>
      </c>
      <c r="AU32" s="44">
        <v>-1.4079547731201432</v>
      </c>
      <c r="AV32" s="44">
        <v>8664.4501920000002</v>
      </c>
      <c r="AW32" s="44">
        <v>2262.4501920000007</v>
      </c>
      <c r="AX32" s="44">
        <v>334.51669866666668</v>
      </c>
      <c r="AY32" s="125"/>
    </row>
    <row r="33" spans="1:51" x14ac:dyDescent="0.25">
      <c r="A33" s="112" t="s">
        <v>439</v>
      </c>
      <c r="B33" s="112" t="str">
        <f t="shared" si="27"/>
        <v>None</v>
      </c>
      <c r="D33" s="144">
        <f t="shared" si="28"/>
        <v>0</v>
      </c>
      <c r="E33" s="145">
        <f t="shared" si="28"/>
        <v>1285.4500050000001</v>
      </c>
      <c r="F33" s="145">
        <f t="shared" si="28"/>
        <v>0</v>
      </c>
      <c r="G33" s="145">
        <f t="shared" si="28"/>
        <v>6660</v>
      </c>
      <c r="H33" s="146">
        <f t="shared" si="29"/>
        <v>0</v>
      </c>
      <c r="I33" s="147">
        <f t="shared" si="30"/>
        <v>20</v>
      </c>
      <c r="J33" s="148">
        <f t="shared" si="31"/>
        <v>0</v>
      </c>
      <c r="K33" s="148">
        <f t="shared" si="31"/>
        <v>0</v>
      </c>
      <c r="L33" s="149">
        <f t="shared" si="37"/>
        <v>0</v>
      </c>
      <c r="M33" s="113">
        <f t="shared" si="32"/>
        <v>0</v>
      </c>
      <c r="N33" s="113">
        <f t="shared" si="33"/>
        <v>0</v>
      </c>
      <c r="O33" s="113">
        <f t="shared" si="38"/>
        <v>0</v>
      </c>
      <c r="P33" s="113">
        <f t="shared" si="39"/>
        <v>0</v>
      </c>
      <c r="Q33" s="150">
        <f t="shared" si="34"/>
        <v>20</v>
      </c>
      <c r="R33" s="113">
        <f t="shared" si="35"/>
        <v>0</v>
      </c>
      <c r="S33" s="113">
        <f t="shared" si="36"/>
        <v>0</v>
      </c>
      <c r="T33" s="113">
        <f t="shared" si="40"/>
        <v>0</v>
      </c>
      <c r="U33" s="113">
        <f t="shared" si="41"/>
        <v>0</v>
      </c>
      <c r="W33" s="114"/>
      <c r="X33" s="114"/>
      <c r="Y33" s="113"/>
      <c r="Z33" s="115">
        <f t="shared" si="42"/>
        <v>0</v>
      </c>
      <c r="AA33" s="115">
        <f t="shared" si="43"/>
        <v>158909.0001</v>
      </c>
      <c r="AB33" s="115">
        <f t="shared" si="44"/>
        <v>0</v>
      </c>
      <c r="AC33" s="115">
        <f t="shared" si="45"/>
        <v>0</v>
      </c>
      <c r="AD33" s="115">
        <f t="shared" si="46"/>
        <v>0</v>
      </c>
      <c r="AE33" s="115">
        <f t="shared" si="47"/>
        <v>0</v>
      </c>
      <c r="AF33" s="115">
        <f t="shared" si="48"/>
        <v>25709.000100000005</v>
      </c>
      <c r="AG33" s="115">
        <f t="shared" si="49"/>
        <v>0</v>
      </c>
      <c r="AH33" s="115">
        <f t="shared" si="50"/>
        <v>0</v>
      </c>
      <c r="AI33" s="115">
        <f t="shared" si="51"/>
        <v>0</v>
      </c>
      <c r="AK33" s="151"/>
      <c r="AL33" s="42" t="s">
        <v>337</v>
      </c>
      <c r="AM33" s="44">
        <v>0</v>
      </c>
      <c r="AN33" s="44">
        <v>1285.4500050000001</v>
      </c>
      <c r="AO33" s="44">
        <v>0</v>
      </c>
      <c r="AP33" s="44">
        <v>6660</v>
      </c>
      <c r="AQ33" s="44">
        <v>0</v>
      </c>
      <c r="AR33" s="181">
        <v>20</v>
      </c>
      <c r="AS33" s="181">
        <v>0</v>
      </c>
      <c r="AT33" s="44">
        <v>0</v>
      </c>
      <c r="AU33" s="44">
        <v>-20</v>
      </c>
      <c r="AV33" s="44">
        <v>25709.000099999994</v>
      </c>
      <c r="AW33" s="44">
        <v>25709.000099999994</v>
      </c>
      <c r="AX33" s="44">
        <v>1285.4500050000001</v>
      </c>
      <c r="AY33" s="125"/>
    </row>
    <row r="34" spans="1:51" x14ac:dyDescent="0.25">
      <c r="A34" s="112" t="s">
        <v>439</v>
      </c>
      <c r="B34" s="112" t="str">
        <f t="shared" si="27"/>
        <v>Orecchiette Pasta Salad</v>
      </c>
      <c r="D34" s="144">
        <f t="shared" si="28"/>
        <v>11641</v>
      </c>
      <c r="E34" s="145">
        <f t="shared" si="28"/>
        <v>2872.9333910000009</v>
      </c>
      <c r="F34" s="145">
        <f t="shared" si="28"/>
        <v>234.69994699999995</v>
      </c>
      <c r="G34" s="145">
        <f t="shared" si="28"/>
        <v>417.8999789999998</v>
      </c>
      <c r="H34" s="146">
        <f t="shared" si="29"/>
        <v>4.0519561074640995</v>
      </c>
      <c r="I34" s="147">
        <f t="shared" si="30"/>
        <v>5</v>
      </c>
      <c r="J34" s="148">
        <f t="shared" si="31"/>
        <v>0.6603823565568081</v>
      </c>
      <c r="K34" s="148">
        <f t="shared" si="31"/>
        <v>0.73689517099652091</v>
      </c>
      <c r="L34" s="149">
        <f t="shared" si="37"/>
        <v>4.9999999999999982</v>
      </c>
      <c r="M34" s="113">
        <f t="shared" si="32"/>
        <v>0.81489327505339826</v>
      </c>
      <c r="N34" s="113">
        <f t="shared" si="33"/>
        <v>0.15451091849659015</v>
      </c>
      <c r="O34" s="113">
        <f t="shared" si="38"/>
        <v>0.92447630673474257</v>
      </c>
      <c r="P34" s="113">
        <f t="shared" si="39"/>
        <v>0.18758113573822166</v>
      </c>
      <c r="Q34" s="150">
        <f t="shared" si="34"/>
        <v>5</v>
      </c>
      <c r="R34" s="113">
        <f t="shared" si="35"/>
        <v>0.66038235655680788</v>
      </c>
      <c r="S34" s="113">
        <f t="shared" si="36"/>
        <v>0</v>
      </c>
      <c r="T34" s="113">
        <f t="shared" si="40"/>
        <v>0.74918748345593889</v>
      </c>
      <c r="U34" s="113">
        <f t="shared" si="41"/>
        <v>1.2292312459417976E-2</v>
      </c>
      <c r="W34" s="114"/>
      <c r="X34" s="114"/>
      <c r="Y34" s="113"/>
      <c r="Z34" s="115">
        <f t="shared" si="42"/>
        <v>14285.306255886318</v>
      </c>
      <c r="AA34" s="115">
        <f t="shared" si="43"/>
        <v>17627.666585000003</v>
      </c>
      <c r="AB34" s="115">
        <f t="shared" si="44"/>
        <v>2328.2000000000007</v>
      </c>
      <c r="AC34" s="115">
        <f t="shared" si="45"/>
        <v>2328.2000000000003</v>
      </c>
      <c r="AD34" s="115">
        <f t="shared" si="46"/>
        <v>2872.9333910000014</v>
      </c>
      <c r="AE34" s="115">
        <f t="shared" si="47"/>
        <v>12591.99388366815</v>
      </c>
      <c r="AF34" s="115">
        <f t="shared" si="48"/>
        <v>15538.166690000005</v>
      </c>
      <c r="AG34" s="115">
        <f t="shared" si="49"/>
        <v>2290</v>
      </c>
      <c r="AH34" s="115">
        <f t="shared" si="50"/>
        <v>2328.1999999999998</v>
      </c>
      <c r="AI34" s="115">
        <f t="shared" si="51"/>
        <v>2872.9333910000009</v>
      </c>
      <c r="AK34" s="151"/>
      <c r="AL34" s="42" t="s">
        <v>338</v>
      </c>
      <c r="AM34" s="44">
        <v>11641</v>
      </c>
      <c r="AN34" s="44">
        <v>2872.9333910000009</v>
      </c>
      <c r="AO34" s="44">
        <v>234.69994699999995</v>
      </c>
      <c r="AP34" s="44">
        <v>417.8999789999998</v>
      </c>
      <c r="AQ34" s="44">
        <v>4.0519561074640995</v>
      </c>
      <c r="AR34" s="181">
        <v>5</v>
      </c>
      <c r="AS34" s="181">
        <v>66.038235655680808</v>
      </c>
      <c r="AT34" s="44">
        <v>73.689517099652093</v>
      </c>
      <c r="AU34" s="44">
        <v>-0.94804389253590049</v>
      </c>
      <c r="AV34" s="44">
        <v>14364.666955000001</v>
      </c>
      <c r="AW34" s="44">
        <v>2723.6669549999997</v>
      </c>
      <c r="AX34" s="44">
        <v>544.73339099999987</v>
      </c>
      <c r="AY34" s="125"/>
    </row>
    <row r="35" spans="1:51" x14ac:dyDescent="0.25">
      <c r="A35" s="112" t="s">
        <v>439</v>
      </c>
      <c r="B35" s="112" t="str">
        <f t="shared" si="27"/>
        <v>Picnic Potato Salad</v>
      </c>
      <c r="D35" s="144">
        <f t="shared" si="28"/>
        <v>2985</v>
      </c>
      <c r="E35" s="145">
        <f t="shared" si="28"/>
        <v>615.33333999999991</v>
      </c>
      <c r="F35" s="145">
        <f t="shared" si="28"/>
        <v>30.266660999999999</v>
      </c>
      <c r="G35" s="145">
        <f t="shared" si="28"/>
        <v>109.91666600000001</v>
      </c>
      <c r="H35" s="146">
        <f t="shared" si="29"/>
        <v>4.8510291998805082</v>
      </c>
      <c r="I35" s="147">
        <f t="shared" si="30"/>
        <v>5</v>
      </c>
      <c r="J35" s="148">
        <f t="shared" si="31"/>
        <v>0.79018772990219144</v>
      </c>
      <c r="K35" s="148">
        <f t="shared" si="31"/>
        <v>0.92472118815873416</v>
      </c>
      <c r="L35" s="149">
        <f t="shared" si="37"/>
        <v>5.0000000000000018</v>
      </c>
      <c r="M35" s="113">
        <f t="shared" si="32"/>
        <v>0.814453693580793</v>
      </c>
      <c r="N35" s="113">
        <f t="shared" si="33"/>
        <v>2.4265963678601565E-2</v>
      </c>
      <c r="O35" s="113">
        <f t="shared" si="38"/>
        <v>0.95311855490533048</v>
      </c>
      <c r="P35" s="113">
        <f t="shared" si="39"/>
        <v>2.839736674659632E-2</v>
      </c>
      <c r="Q35" s="150">
        <f t="shared" si="34"/>
        <v>5</v>
      </c>
      <c r="R35" s="113">
        <f t="shared" si="35"/>
        <v>0.79018772990219166</v>
      </c>
      <c r="S35" s="113">
        <f t="shared" si="36"/>
        <v>0</v>
      </c>
      <c r="T35" s="113">
        <f t="shared" si="40"/>
        <v>0.92472118815873439</v>
      </c>
      <c r="U35" s="113">
        <f t="shared" si="41"/>
        <v>0</v>
      </c>
      <c r="W35" s="114"/>
      <c r="X35" s="114"/>
      <c r="Y35" s="113"/>
      <c r="Z35" s="115">
        <f t="shared" si="42"/>
        <v>3665.0334126133976</v>
      </c>
      <c r="AA35" s="115">
        <f t="shared" si="43"/>
        <v>3777.5833349999994</v>
      </c>
      <c r="AB35" s="115">
        <f t="shared" si="44"/>
        <v>596.99999999999977</v>
      </c>
      <c r="AC35" s="115">
        <f t="shared" si="45"/>
        <v>597</v>
      </c>
      <c r="AD35" s="115">
        <f t="shared" si="46"/>
        <v>615.33333999999991</v>
      </c>
      <c r="AE35" s="115">
        <f t="shared" si="47"/>
        <v>3131.8244562938849</v>
      </c>
      <c r="AF35" s="115">
        <f t="shared" si="48"/>
        <v>3228.0000049999994</v>
      </c>
      <c r="AG35" s="115">
        <f t="shared" si="49"/>
        <v>596.99999999999989</v>
      </c>
      <c r="AH35" s="115">
        <f t="shared" si="50"/>
        <v>597</v>
      </c>
      <c r="AI35" s="115">
        <f t="shared" si="51"/>
        <v>615.33333999999979</v>
      </c>
      <c r="AK35" s="151"/>
      <c r="AL35" s="42" t="s">
        <v>354</v>
      </c>
      <c r="AM35" s="44">
        <v>2985</v>
      </c>
      <c r="AN35" s="44">
        <v>615.33333999999991</v>
      </c>
      <c r="AO35" s="44">
        <v>30.266660999999999</v>
      </c>
      <c r="AP35" s="44">
        <v>109.91666600000001</v>
      </c>
      <c r="AQ35" s="44">
        <v>4.8510291998805073</v>
      </c>
      <c r="AR35" s="181">
        <v>5</v>
      </c>
      <c r="AS35" s="181">
        <v>79.018772990219148</v>
      </c>
      <c r="AT35" s="44">
        <v>92.472118815873415</v>
      </c>
      <c r="AU35" s="44">
        <v>-0.14897080011949243</v>
      </c>
      <c r="AV35" s="44">
        <v>3076.6666999999998</v>
      </c>
      <c r="AW35" s="44">
        <v>91.666699999999963</v>
      </c>
      <c r="AX35" s="44">
        <v>18.333339999999993</v>
      </c>
      <c r="AY35" s="125"/>
    </row>
    <row r="36" spans="1:51" x14ac:dyDescent="0.25">
      <c r="A36" s="112" t="s">
        <v>439</v>
      </c>
      <c r="B36" s="112" t="str">
        <f t="shared" si="27"/>
        <v>Potato Pancakes</v>
      </c>
      <c r="D36" s="144">
        <f t="shared" si="28"/>
        <v>3996</v>
      </c>
      <c r="E36" s="145">
        <f t="shared" si="28"/>
        <v>727.01667799999996</v>
      </c>
      <c r="F36" s="145">
        <f t="shared" si="28"/>
        <v>40.499989999999997</v>
      </c>
      <c r="G36" s="145">
        <f t="shared" si="28"/>
        <v>101.16666499999999</v>
      </c>
      <c r="H36" s="146">
        <f t="shared" si="29"/>
        <v>5.4964351175448556</v>
      </c>
      <c r="I36" s="147">
        <f t="shared" si="30"/>
        <v>5</v>
      </c>
      <c r="J36" s="148">
        <f t="shared" si="31"/>
        <v>0.92001304691775476</v>
      </c>
      <c r="K36" s="148">
        <f t="shared" si="31"/>
        <v>1.0412803178366943</v>
      </c>
      <c r="L36" s="149">
        <f t="shared" si="37"/>
        <v>4.9999999999999964</v>
      </c>
      <c r="M36" s="113">
        <f t="shared" si="32"/>
        <v>0.83691795431281735</v>
      </c>
      <c r="N36" s="113">
        <f t="shared" si="33"/>
        <v>-8.3095092604937415E-2</v>
      </c>
      <c r="O36" s="113">
        <f t="shared" si="38"/>
        <v>0.94723242935487617</v>
      </c>
      <c r="P36" s="113">
        <f t="shared" si="39"/>
        <v>-9.4047888481818109E-2</v>
      </c>
      <c r="Q36" s="150">
        <f t="shared" si="34"/>
        <v>5</v>
      </c>
      <c r="R36" s="113">
        <f t="shared" si="35"/>
        <v>0.9200130469177541</v>
      </c>
      <c r="S36" s="113">
        <f t="shared" si="36"/>
        <v>0</v>
      </c>
      <c r="T36" s="113">
        <f t="shared" si="40"/>
        <v>1.0412803178366936</v>
      </c>
      <c r="U36" s="113">
        <f t="shared" si="41"/>
        <v>0</v>
      </c>
      <c r="W36" s="114"/>
      <c r="X36" s="114"/>
      <c r="Y36" s="113"/>
      <c r="Z36" s="115">
        <f t="shared" si="42"/>
        <v>4774.6615775271121</v>
      </c>
      <c r="AA36" s="115">
        <f t="shared" si="43"/>
        <v>4343.4166649999997</v>
      </c>
      <c r="AB36" s="115">
        <f t="shared" si="44"/>
        <v>799.2000000000005</v>
      </c>
      <c r="AC36" s="115">
        <f t="shared" si="45"/>
        <v>799.19999999999993</v>
      </c>
      <c r="AD36" s="115">
        <f t="shared" si="46"/>
        <v>727.01667799999984</v>
      </c>
      <c r="AE36" s="115">
        <f t="shared" si="47"/>
        <v>4218.6055672962157</v>
      </c>
      <c r="AF36" s="115">
        <f t="shared" si="48"/>
        <v>3837.5833400000001</v>
      </c>
      <c r="AG36" s="115">
        <f t="shared" si="49"/>
        <v>799.2000000000005</v>
      </c>
      <c r="AH36" s="115">
        <f t="shared" si="50"/>
        <v>799.2</v>
      </c>
      <c r="AI36" s="115">
        <f t="shared" si="51"/>
        <v>727.01667799999996</v>
      </c>
      <c r="AK36" s="151"/>
      <c r="AL36" s="42" t="s">
        <v>453</v>
      </c>
      <c r="AM36" s="44">
        <v>3996</v>
      </c>
      <c r="AN36" s="44">
        <v>727.01667799999996</v>
      </c>
      <c r="AO36" s="44">
        <v>40.499989999999997</v>
      </c>
      <c r="AP36" s="44">
        <v>101.16666499999999</v>
      </c>
      <c r="AQ36" s="44">
        <v>5.4964351175448556</v>
      </c>
      <c r="AR36" s="181">
        <v>5</v>
      </c>
      <c r="AS36" s="181">
        <v>92.001304691775474</v>
      </c>
      <c r="AT36" s="44">
        <v>104.12803178366943</v>
      </c>
      <c r="AU36" s="44">
        <v>0.49643511754485531</v>
      </c>
      <c r="AV36" s="44">
        <v>3635.0833900000002</v>
      </c>
      <c r="AW36" s="44">
        <v>-360.91660999999999</v>
      </c>
      <c r="AX36" s="44">
        <v>-72.18332199999999</v>
      </c>
      <c r="AY36" s="125"/>
    </row>
    <row r="37" spans="1:51" x14ac:dyDescent="0.25">
      <c r="A37" s="112" t="s">
        <v>439</v>
      </c>
      <c r="B37" s="112" t="str">
        <f t="shared" si="27"/>
        <v>Raw Beet Red Cabbage Salad</v>
      </c>
      <c r="D37" s="144">
        <f t="shared" si="28"/>
        <v>1081</v>
      </c>
      <c r="E37" s="145">
        <f t="shared" si="28"/>
        <v>240.43333300000003</v>
      </c>
      <c r="F37" s="145">
        <f t="shared" si="28"/>
        <v>7.099996</v>
      </c>
      <c r="G37" s="145">
        <f t="shared" si="28"/>
        <v>11.35</v>
      </c>
      <c r="H37" s="146">
        <f t="shared" si="29"/>
        <v>4.4960488070096334</v>
      </c>
      <c r="I37" s="147">
        <f t="shared" si="30"/>
        <v>5</v>
      </c>
      <c r="J37" s="148">
        <f t="shared" si="31"/>
        <v>0.83512523125813176</v>
      </c>
      <c r="K37" s="148">
        <f t="shared" si="31"/>
        <v>0.87341773680909041</v>
      </c>
      <c r="L37" s="149">
        <f t="shared" si="37"/>
        <v>4.9999999999999991</v>
      </c>
      <c r="M37" s="113">
        <f t="shared" si="32"/>
        <v>0.92873239048930789</v>
      </c>
      <c r="N37" s="113">
        <f t="shared" si="33"/>
        <v>9.3607159231176129E-2</v>
      </c>
      <c r="O37" s="113">
        <f t="shared" si="38"/>
        <v>0.97131701000150961</v>
      </c>
      <c r="P37" s="113">
        <f t="shared" si="39"/>
        <v>9.7899273192419201E-2</v>
      </c>
      <c r="Q37" s="150">
        <f t="shared" si="34"/>
        <v>5</v>
      </c>
      <c r="R37" s="113">
        <f t="shared" si="35"/>
        <v>0.83512523125813154</v>
      </c>
      <c r="S37" s="113">
        <f t="shared" si="36"/>
        <v>0</v>
      </c>
      <c r="T37" s="113">
        <f t="shared" si="40"/>
        <v>0.87341773680909029</v>
      </c>
      <c r="U37" s="113">
        <f t="shared" si="41"/>
        <v>0</v>
      </c>
      <c r="W37" s="114"/>
      <c r="X37" s="114"/>
      <c r="Y37" s="113"/>
      <c r="Z37" s="115">
        <f t="shared" si="42"/>
        <v>1163.9520825051327</v>
      </c>
      <c r="AA37" s="115">
        <f t="shared" si="43"/>
        <v>1294.4166450000002</v>
      </c>
      <c r="AB37" s="115">
        <f t="shared" si="44"/>
        <v>216.20000000000005</v>
      </c>
      <c r="AC37" s="115">
        <f t="shared" si="45"/>
        <v>216.2</v>
      </c>
      <c r="AD37" s="115">
        <f t="shared" si="46"/>
        <v>240.43333300000003</v>
      </c>
      <c r="AE37" s="115">
        <f t="shared" si="47"/>
        <v>1112.9219285455733</v>
      </c>
      <c r="AF37" s="115">
        <f t="shared" si="48"/>
        <v>1237.6666450000002</v>
      </c>
      <c r="AG37" s="115">
        <f t="shared" si="49"/>
        <v>216.20000000000002</v>
      </c>
      <c r="AH37" s="115">
        <f t="shared" si="50"/>
        <v>216.2</v>
      </c>
      <c r="AI37" s="115">
        <f t="shared" si="51"/>
        <v>240.433333</v>
      </c>
      <c r="AK37" s="151"/>
      <c r="AL37" s="42" t="s">
        <v>339</v>
      </c>
      <c r="AM37" s="44">
        <v>1081</v>
      </c>
      <c r="AN37" s="44">
        <v>240.43333300000003</v>
      </c>
      <c r="AO37" s="44">
        <v>7.099996</v>
      </c>
      <c r="AP37" s="44">
        <v>11.35</v>
      </c>
      <c r="AQ37" s="44">
        <v>4.4960488070096334</v>
      </c>
      <c r="AR37" s="181">
        <v>5</v>
      </c>
      <c r="AS37" s="181">
        <v>83.512523125813175</v>
      </c>
      <c r="AT37" s="44">
        <v>87.341773680909043</v>
      </c>
      <c r="AU37" s="44">
        <v>-0.5039511929903665</v>
      </c>
      <c r="AV37" s="44">
        <v>1202.166665</v>
      </c>
      <c r="AW37" s="44">
        <v>121.16666499999999</v>
      </c>
      <c r="AX37" s="44">
        <v>24.233332999999998</v>
      </c>
      <c r="AY37" s="125"/>
    </row>
    <row r="38" spans="1:51" x14ac:dyDescent="0.25">
      <c r="A38" s="112" t="s">
        <v>439</v>
      </c>
      <c r="B38" s="112" t="str">
        <f t="shared" si="27"/>
        <v>Red Cabbage Cranberry</v>
      </c>
      <c r="D38" s="144">
        <f t="shared" si="28"/>
        <v>577</v>
      </c>
      <c r="E38" s="145">
        <f t="shared" si="28"/>
        <v>163.11666400000001</v>
      </c>
      <c r="F38" s="145">
        <f t="shared" si="28"/>
        <v>78.400000000000006</v>
      </c>
      <c r="G38" s="145">
        <f t="shared" si="28"/>
        <v>0</v>
      </c>
      <c r="H38" s="146">
        <f t="shared" si="29"/>
        <v>3.5373455160902503</v>
      </c>
      <c r="I38" s="147">
        <f t="shared" si="30"/>
        <v>6</v>
      </c>
      <c r="J38" s="148">
        <f t="shared" si="31"/>
        <v>0.39817818395614585</v>
      </c>
      <c r="K38" s="148">
        <f t="shared" si="31"/>
        <v>0.39817818395614585</v>
      </c>
      <c r="L38" s="149">
        <f t="shared" si="37"/>
        <v>6</v>
      </c>
      <c r="M38" s="113">
        <f t="shared" si="32"/>
        <v>0.6753847179671213</v>
      </c>
      <c r="N38" s="113">
        <f t="shared" si="33"/>
        <v>0.27720653401097545</v>
      </c>
      <c r="O38" s="113">
        <f t="shared" si="38"/>
        <v>0.6753847179671213</v>
      </c>
      <c r="P38" s="113">
        <f t="shared" si="39"/>
        <v>0.27720653401097545</v>
      </c>
      <c r="Q38" s="150">
        <f t="shared" si="34"/>
        <v>6</v>
      </c>
      <c r="R38" s="113">
        <f t="shared" si="35"/>
        <v>0.39817818395614579</v>
      </c>
      <c r="S38" s="113">
        <f t="shared" si="36"/>
        <v>0</v>
      </c>
      <c r="T38" s="113">
        <f t="shared" si="40"/>
        <v>0.39817818395614579</v>
      </c>
      <c r="U38" s="113">
        <f t="shared" si="41"/>
        <v>0</v>
      </c>
      <c r="W38" s="114"/>
      <c r="X38" s="114"/>
      <c r="Y38" s="113"/>
      <c r="Z38" s="115">
        <f t="shared" si="42"/>
        <v>854.3278884614756</v>
      </c>
      <c r="AA38" s="115">
        <f t="shared" si="43"/>
        <v>1449.0999840000002</v>
      </c>
      <c r="AB38" s="115">
        <f t="shared" si="44"/>
        <v>96.166666666666671</v>
      </c>
      <c r="AC38" s="115">
        <f t="shared" si="45"/>
        <v>96.166666666666657</v>
      </c>
      <c r="AD38" s="115">
        <f t="shared" si="46"/>
        <v>163.11666400000001</v>
      </c>
      <c r="AE38" s="115">
        <f t="shared" si="47"/>
        <v>854.3278884614756</v>
      </c>
      <c r="AF38" s="115">
        <f t="shared" si="48"/>
        <v>1449.0999840000002</v>
      </c>
      <c r="AG38" s="115">
        <f t="shared" si="49"/>
        <v>96.166666666666671</v>
      </c>
      <c r="AH38" s="115">
        <f t="shared" si="50"/>
        <v>96.166666666666657</v>
      </c>
      <c r="AI38" s="115">
        <f t="shared" si="51"/>
        <v>163.11666400000001</v>
      </c>
      <c r="AK38" s="151"/>
      <c r="AL38" s="42" t="s">
        <v>340</v>
      </c>
      <c r="AM38" s="44">
        <v>577</v>
      </c>
      <c r="AN38" s="44">
        <v>163.11666400000001</v>
      </c>
      <c r="AO38" s="44">
        <v>78.400000000000006</v>
      </c>
      <c r="AP38" s="44">
        <v>0</v>
      </c>
      <c r="AQ38" s="44">
        <v>3.5373455160902498</v>
      </c>
      <c r="AR38" s="181">
        <v>6</v>
      </c>
      <c r="AS38" s="181">
        <v>39.817818395614587</v>
      </c>
      <c r="AT38" s="44">
        <v>39.817818395614587</v>
      </c>
      <c r="AU38" s="44">
        <v>-2.4626544839097502</v>
      </c>
      <c r="AV38" s="44">
        <v>978.69998399999986</v>
      </c>
      <c r="AW38" s="44">
        <v>401.69998399999997</v>
      </c>
      <c r="AX38" s="44">
        <v>66.949997333333329</v>
      </c>
      <c r="AY38" s="125"/>
    </row>
    <row r="39" spans="1:51" x14ac:dyDescent="0.25">
      <c r="A39" s="112" t="s">
        <v>439</v>
      </c>
      <c r="B39" s="112" t="str">
        <f t="shared" si="27"/>
        <v>Rotisserie Chicken Salad</v>
      </c>
      <c r="D39" s="144">
        <f t="shared" si="28"/>
        <v>1136</v>
      </c>
      <c r="E39" s="145">
        <f t="shared" si="28"/>
        <v>247.44999900000002</v>
      </c>
      <c r="F39" s="145">
        <f t="shared" si="28"/>
        <v>0</v>
      </c>
      <c r="G39" s="145">
        <f t="shared" si="28"/>
        <v>0</v>
      </c>
      <c r="H39" s="146">
        <f t="shared" si="29"/>
        <v>4.5908264481342753</v>
      </c>
      <c r="I39" s="147">
        <f t="shared" si="30"/>
        <v>4</v>
      </c>
      <c r="J39" s="148">
        <f t="shared" si="31"/>
        <v>1.1477066120335688</v>
      </c>
      <c r="K39" s="148">
        <f t="shared" si="31"/>
        <v>1.1477066120335688</v>
      </c>
      <c r="L39" s="149">
        <f t="shared" si="37"/>
        <v>4</v>
      </c>
      <c r="M39" s="113">
        <f t="shared" si="32"/>
        <v>1</v>
      </c>
      <c r="N39" s="113">
        <f t="shared" si="33"/>
        <v>-0.14770661203356883</v>
      </c>
      <c r="O39" s="113">
        <f t="shared" si="38"/>
        <v>1</v>
      </c>
      <c r="P39" s="113">
        <f t="shared" si="39"/>
        <v>-0.14770661203356883</v>
      </c>
      <c r="Q39" s="150">
        <f t="shared" si="34"/>
        <v>4</v>
      </c>
      <c r="R39" s="113">
        <f t="shared" si="35"/>
        <v>1.1477066120335688</v>
      </c>
      <c r="S39" s="113">
        <f t="shared" si="36"/>
        <v>0</v>
      </c>
      <c r="T39" s="113">
        <f t="shared" si="40"/>
        <v>1.1477066120335688</v>
      </c>
      <c r="U39" s="113">
        <f t="shared" si="41"/>
        <v>0</v>
      </c>
      <c r="W39" s="114"/>
      <c r="X39" s="114"/>
      <c r="Y39" s="113"/>
      <c r="Z39" s="115">
        <f t="shared" si="42"/>
        <v>1136</v>
      </c>
      <c r="AA39" s="115">
        <f t="shared" si="43"/>
        <v>989.79999600000008</v>
      </c>
      <c r="AB39" s="115">
        <f t="shared" si="44"/>
        <v>284</v>
      </c>
      <c r="AC39" s="115">
        <f t="shared" si="45"/>
        <v>284</v>
      </c>
      <c r="AD39" s="115">
        <f t="shared" si="46"/>
        <v>247.44999900000002</v>
      </c>
      <c r="AE39" s="115">
        <f t="shared" si="47"/>
        <v>1136</v>
      </c>
      <c r="AF39" s="115">
        <f t="shared" si="48"/>
        <v>989.79999600000008</v>
      </c>
      <c r="AG39" s="115">
        <f t="shared" si="49"/>
        <v>284</v>
      </c>
      <c r="AH39" s="115">
        <f t="shared" si="50"/>
        <v>284</v>
      </c>
      <c r="AI39" s="115">
        <f t="shared" si="51"/>
        <v>247.44999900000002</v>
      </c>
      <c r="AK39" s="151"/>
      <c r="AL39" s="42" t="s">
        <v>357</v>
      </c>
      <c r="AM39" s="44">
        <v>1136</v>
      </c>
      <c r="AN39" s="44">
        <v>247.44999900000002</v>
      </c>
      <c r="AO39" s="44">
        <v>0</v>
      </c>
      <c r="AP39" s="44">
        <v>0</v>
      </c>
      <c r="AQ39" s="44">
        <v>4.5908264481342753</v>
      </c>
      <c r="AR39" s="181">
        <v>4</v>
      </c>
      <c r="AS39" s="181">
        <v>114.77066120335688</v>
      </c>
      <c r="AT39" s="44">
        <v>114.77066120335688</v>
      </c>
      <c r="AU39" s="44">
        <v>0.59082644813427521</v>
      </c>
      <c r="AV39" s="44">
        <v>989.79999600000008</v>
      </c>
      <c r="AW39" s="44">
        <v>-146.20000399999989</v>
      </c>
      <c r="AX39" s="44">
        <v>-36.550000999999973</v>
      </c>
      <c r="AY39" s="125"/>
    </row>
    <row r="40" spans="1:51" x14ac:dyDescent="0.25">
      <c r="A40" s="112" t="s">
        <v>439</v>
      </c>
      <c r="B40" s="112" t="str">
        <f t="shared" si="27"/>
        <v>Sour Cream Cheddar Mac</v>
      </c>
      <c r="D40" s="144">
        <f t="shared" si="28"/>
        <v>1108</v>
      </c>
      <c r="E40" s="145">
        <f t="shared" si="28"/>
        <v>218.26666600000001</v>
      </c>
      <c r="F40" s="145">
        <f t="shared" si="28"/>
        <v>1.4666659999999998</v>
      </c>
      <c r="G40" s="145">
        <f t="shared" si="28"/>
        <v>0</v>
      </c>
      <c r="H40" s="146">
        <f t="shared" si="29"/>
        <v>5.0763592091519829</v>
      </c>
      <c r="I40" s="147">
        <f t="shared" si="30"/>
        <v>5</v>
      </c>
      <c r="J40" s="148">
        <f t="shared" si="31"/>
        <v>1.0084951517505774</v>
      </c>
      <c r="K40" s="148">
        <f t="shared" si="31"/>
        <v>1.0084951517505774</v>
      </c>
      <c r="L40" s="149">
        <f t="shared" si="37"/>
        <v>4.9999999999999991</v>
      </c>
      <c r="M40" s="113">
        <f t="shared" si="32"/>
        <v>0.99332524571192493</v>
      </c>
      <c r="N40" s="113">
        <f t="shared" si="33"/>
        <v>-1.5169906038652425E-2</v>
      </c>
      <c r="O40" s="113">
        <f t="shared" si="38"/>
        <v>0.99332524571192493</v>
      </c>
      <c r="P40" s="113">
        <f t="shared" si="39"/>
        <v>-1.5169906038652425E-2</v>
      </c>
      <c r="Q40" s="150">
        <f t="shared" si="34"/>
        <v>5</v>
      </c>
      <c r="R40" s="113">
        <f t="shared" si="35"/>
        <v>1.0084951517505774</v>
      </c>
      <c r="S40" s="113">
        <f t="shared" si="36"/>
        <v>0</v>
      </c>
      <c r="T40" s="113">
        <f t="shared" si="40"/>
        <v>1.0084951517505774</v>
      </c>
      <c r="U40" s="113">
        <f t="shared" si="41"/>
        <v>0</v>
      </c>
      <c r="W40" s="114"/>
      <c r="X40" s="114"/>
      <c r="Y40" s="113"/>
      <c r="Z40" s="115">
        <f t="shared" si="42"/>
        <v>1115.4453234558503</v>
      </c>
      <c r="AA40" s="115">
        <f t="shared" si="43"/>
        <v>1098.6666600000001</v>
      </c>
      <c r="AB40" s="115">
        <f t="shared" si="44"/>
        <v>221.60000000000002</v>
      </c>
      <c r="AC40" s="115">
        <f t="shared" si="45"/>
        <v>221.60000000000002</v>
      </c>
      <c r="AD40" s="115">
        <f t="shared" si="46"/>
        <v>218.26666599999999</v>
      </c>
      <c r="AE40" s="115">
        <f t="shared" si="47"/>
        <v>1115.4453234558503</v>
      </c>
      <c r="AF40" s="115">
        <f t="shared" si="48"/>
        <v>1098.6666600000001</v>
      </c>
      <c r="AG40" s="115">
        <f t="shared" si="49"/>
        <v>221.60000000000002</v>
      </c>
      <c r="AH40" s="115">
        <f t="shared" si="50"/>
        <v>221.60000000000002</v>
      </c>
      <c r="AI40" s="115">
        <f t="shared" si="51"/>
        <v>218.26666599999999</v>
      </c>
      <c r="AK40" s="151"/>
      <c r="AL40" s="42" t="s">
        <v>341</v>
      </c>
      <c r="AM40" s="44">
        <v>1108</v>
      </c>
      <c r="AN40" s="44">
        <v>218.26666600000001</v>
      </c>
      <c r="AO40" s="44">
        <v>1.4666659999999998</v>
      </c>
      <c r="AP40" s="44">
        <v>0</v>
      </c>
      <c r="AQ40" s="44">
        <v>5.0763592091519829</v>
      </c>
      <c r="AR40" s="181">
        <v>5</v>
      </c>
      <c r="AS40" s="181">
        <v>100.84951517505773</v>
      </c>
      <c r="AT40" s="44">
        <v>100.84951517505773</v>
      </c>
      <c r="AU40" s="44">
        <v>7.6359209151982549E-2</v>
      </c>
      <c r="AV40" s="44">
        <v>1091.3333299999999</v>
      </c>
      <c r="AW40" s="44">
        <v>-16.666670000000014</v>
      </c>
      <c r="AX40" s="44">
        <v>-3.3333340000000025</v>
      </c>
      <c r="AY40" s="125"/>
    </row>
    <row r="41" spans="1:51" x14ac:dyDescent="0.25">
      <c r="A41" s="112" t="s">
        <v>439</v>
      </c>
      <c r="B41" s="112" t="str">
        <f t="shared" si="27"/>
        <v>Sour Cream Cucumber Salad</v>
      </c>
      <c r="D41" s="144">
        <f t="shared" si="28"/>
        <v>202</v>
      </c>
      <c r="E41" s="145">
        <f t="shared" si="28"/>
        <v>39.133333</v>
      </c>
      <c r="F41" s="145">
        <f t="shared" si="28"/>
        <v>0</v>
      </c>
      <c r="G41" s="145">
        <f t="shared" si="28"/>
        <v>0</v>
      </c>
      <c r="H41" s="146">
        <f t="shared" si="29"/>
        <v>5.1618399076817711</v>
      </c>
      <c r="I41" s="147">
        <f t="shared" si="30"/>
        <v>5</v>
      </c>
      <c r="J41" s="148">
        <f t="shared" si="31"/>
        <v>1.032367981536354</v>
      </c>
      <c r="K41" s="148">
        <f t="shared" si="31"/>
        <v>1.032367981536354</v>
      </c>
      <c r="L41" s="149">
        <f t="shared" si="37"/>
        <v>5.0000000000000009</v>
      </c>
      <c r="M41" s="113">
        <f t="shared" si="32"/>
        <v>1</v>
      </c>
      <c r="N41" s="113">
        <f t="shared" si="33"/>
        <v>-3.2367981536354007E-2</v>
      </c>
      <c r="O41" s="113">
        <f t="shared" si="38"/>
        <v>1</v>
      </c>
      <c r="P41" s="113">
        <f t="shared" si="39"/>
        <v>-3.2367981536354007E-2</v>
      </c>
      <c r="Q41" s="150">
        <f t="shared" si="34"/>
        <v>5</v>
      </c>
      <c r="R41" s="113">
        <f t="shared" si="35"/>
        <v>1.0323679815363542</v>
      </c>
      <c r="S41" s="113">
        <f t="shared" si="36"/>
        <v>0</v>
      </c>
      <c r="T41" s="113">
        <f t="shared" si="40"/>
        <v>1.0323679815363542</v>
      </c>
      <c r="U41" s="113">
        <f t="shared" si="41"/>
        <v>0</v>
      </c>
      <c r="W41" s="114"/>
      <c r="X41" s="114"/>
      <c r="Y41" s="113"/>
      <c r="Z41" s="115">
        <f t="shared" si="42"/>
        <v>202</v>
      </c>
      <c r="AA41" s="115">
        <f t="shared" si="43"/>
        <v>195.66666499999999</v>
      </c>
      <c r="AB41" s="115">
        <f t="shared" si="44"/>
        <v>40.399999999999991</v>
      </c>
      <c r="AC41" s="115">
        <f t="shared" si="45"/>
        <v>40.4</v>
      </c>
      <c r="AD41" s="115">
        <f t="shared" si="46"/>
        <v>39.133333</v>
      </c>
      <c r="AE41" s="115">
        <f t="shared" si="47"/>
        <v>202</v>
      </c>
      <c r="AF41" s="115">
        <f t="shared" si="48"/>
        <v>195.66666499999999</v>
      </c>
      <c r="AG41" s="115">
        <f t="shared" si="49"/>
        <v>40.399999999999991</v>
      </c>
      <c r="AH41" s="115">
        <f t="shared" si="50"/>
        <v>40.4</v>
      </c>
      <c r="AI41" s="115">
        <f t="shared" si="51"/>
        <v>39.133333</v>
      </c>
      <c r="AK41" s="151"/>
      <c r="AL41" s="42" t="s">
        <v>358</v>
      </c>
      <c r="AM41" s="44">
        <v>202</v>
      </c>
      <c r="AN41" s="44">
        <v>39.133333</v>
      </c>
      <c r="AO41" s="44">
        <v>0</v>
      </c>
      <c r="AP41" s="44">
        <v>0</v>
      </c>
      <c r="AQ41" s="44">
        <v>5.1618399076817703</v>
      </c>
      <c r="AR41" s="181">
        <v>5</v>
      </c>
      <c r="AS41" s="181">
        <v>103.23679815363541</v>
      </c>
      <c r="AT41" s="44">
        <v>103.23679815363541</v>
      </c>
      <c r="AU41" s="44">
        <v>0.16183990768177067</v>
      </c>
      <c r="AV41" s="44">
        <v>195.66666499999999</v>
      </c>
      <c r="AW41" s="44">
        <v>-6.3333350000000062</v>
      </c>
      <c r="AX41" s="44">
        <v>-1.2666670000000013</v>
      </c>
      <c r="AY41" s="125"/>
    </row>
    <row r="42" spans="1:51" x14ac:dyDescent="0.25">
      <c r="A42" s="112" t="s">
        <v>439</v>
      </c>
      <c r="B42" s="112" t="str">
        <f t="shared" si="27"/>
        <v>Stk Hse Potato Salad</v>
      </c>
      <c r="D42" s="144">
        <f t="shared" ref="D42:G47" si="62">AM42</f>
        <v>864</v>
      </c>
      <c r="E42" s="145">
        <f t="shared" si="62"/>
        <v>163.23333500000001</v>
      </c>
      <c r="F42" s="145">
        <f t="shared" si="62"/>
        <v>1.7666659999999998</v>
      </c>
      <c r="G42" s="145">
        <f t="shared" si="62"/>
        <v>13.483332000000001</v>
      </c>
      <c r="H42" s="146">
        <f t="shared" si="29"/>
        <v>5.2930364989479628</v>
      </c>
      <c r="I42" s="147">
        <f t="shared" si="30"/>
        <v>5</v>
      </c>
      <c r="J42" s="148">
        <f t="shared" si="31"/>
        <v>0.96815762623617063</v>
      </c>
      <c r="K42" s="148">
        <f t="shared" si="31"/>
        <v>1.0472727209256198</v>
      </c>
      <c r="L42" s="149">
        <f t="shared" si="37"/>
        <v>5.0000000000000009</v>
      </c>
      <c r="M42" s="113">
        <f t="shared" si="32"/>
        <v>0.91455785958456981</v>
      </c>
      <c r="N42" s="113">
        <f t="shared" si="33"/>
        <v>-5.3599766651600822E-2</v>
      </c>
      <c r="O42" s="113">
        <f t="shared" si="38"/>
        <v>0.98929293339822477</v>
      </c>
      <c r="P42" s="113">
        <f t="shared" si="39"/>
        <v>-5.7979787527395077E-2</v>
      </c>
      <c r="Q42" s="150">
        <f t="shared" si="34"/>
        <v>5</v>
      </c>
      <c r="R42" s="113">
        <f t="shared" si="35"/>
        <v>0.96815762623617074</v>
      </c>
      <c r="S42" s="113">
        <f t="shared" si="36"/>
        <v>0</v>
      </c>
      <c r="T42" s="113">
        <f t="shared" si="40"/>
        <v>1.0472727209256198</v>
      </c>
      <c r="U42" s="113">
        <f t="shared" si="41"/>
        <v>0</v>
      </c>
      <c r="W42" s="114"/>
      <c r="X42" s="114"/>
      <c r="Y42" s="113"/>
      <c r="Z42" s="115">
        <f t="shared" si="42"/>
        <v>944.71879602288334</v>
      </c>
      <c r="AA42" s="115">
        <f t="shared" si="43"/>
        <v>892.41666499999997</v>
      </c>
      <c r="AB42" s="115">
        <f t="shared" si="44"/>
        <v>172.79999999999995</v>
      </c>
      <c r="AC42" s="115">
        <f t="shared" si="45"/>
        <v>172.79999999999998</v>
      </c>
      <c r="AD42" s="115">
        <f t="shared" si="46"/>
        <v>163.23333500000001</v>
      </c>
      <c r="AE42" s="115">
        <f t="shared" si="47"/>
        <v>873.35102761945029</v>
      </c>
      <c r="AF42" s="115">
        <f t="shared" si="48"/>
        <v>825.00000499999999</v>
      </c>
      <c r="AG42" s="115">
        <f t="shared" si="49"/>
        <v>172.79999999999998</v>
      </c>
      <c r="AH42" s="115">
        <f t="shared" si="50"/>
        <v>172.79999999999998</v>
      </c>
      <c r="AI42" s="115">
        <f t="shared" si="51"/>
        <v>163.23333500000001</v>
      </c>
      <c r="AK42" s="151"/>
      <c r="AL42" s="42" t="s">
        <v>359</v>
      </c>
      <c r="AM42" s="44">
        <v>864</v>
      </c>
      <c r="AN42" s="44">
        <v>163.23333500000001</v>
      </c>
      <c r="AO42" s="44">
        <v>1.7666659999999998</v>
      </c>
      <c r="AP42" s="44">
        <v>13.483332000000001</v>
      </c>
      <c r="AQ42" s="44">
        <v>5.2930364989479628</v>
      </c>
      <c r="AR42" s="181">
        <v>5</v>
      </c>
      <c r="AS42" s="181">
        <v>96.815762623617061</v>
      </c>
      <c r="AT42" s="44">
        <v>104.72727209256198</v>
      </c>
      <c r="AU42" s="44">
        <v>0.29303649894796308</v>
      </c>
      <c r="AV42" s="44">
        <v>816.16667499999994</v>
      </c>
      <c r="AW42" s="44">
        <v>-47.833325000000038</v>
      </c>
      <c r="AX42" s="44">
        <v>-9.5666650000000075</v>
      </c>
      <c r="AY42" s="125"/>
    </row>
    <row r="43" spans="1:51" x14ac:dyDescent="0.25">
      <c r="A43" s="112" t="s">
        <v>439</v>
      </c>
      <c r="B43" s="112" t="str">
        <f t="shared" si="27"/>
        <v>Sun Garden Pasta Salad</v>
      </c>
      <c r="D43" s="144">
        <f t="shared" si="62"/>
        <v>14285</v>
      </c>
      <c r="E43" s="145">
        <f t="shared" si="62"/>
        <v>2604.4000300000002</v>
      </c>
      <c r="F43" s="145">
        <f t="shared" si="62"/>
        <v>299.59997299999998</v>
      </c>
      <c r="G43" s="145">
        <f t="shared" si="62"/>
        <v>456.83331599999963</v>
      </c>
      <c r="H43" s="146">
        <f t="shared" si="29"/>
        <v>5.4849484854290989</v>
      </c>
      <c r="I43" s="147">
        <f t="shared" si="30"/>
        <v>6</v>
      </c>
      <c r="J43" s="148">
        <f t="shared" si="31"/>
        <v>0.70840565638100117</v>
      </c>
      <c r="K43" s="148">
        <f t="shared" si="31"/>
        <v>0.8198461883174224</v>
      </c>
      <c r="L43" s="149">
        <f t="shared" si="37"/>
        <v>6</v>
      </c>
      <c r="M43" s="113">
        <f t="shared" si="32"/>
        <v>0.77492686569024105</v>
      </c>
      <c r="N43" s="113">
        <f t="shared" si="33"/>
        <v>6.6521209309239882E-2</v>
      </c>
      <c r="O43" s="113">
        <f t="shared" si="38"/>
        <v>0.8968319653269643</v>
      </c>
      <c r="P43" s="113">
        <f t="shared" si="39"/>
        <v>7.69857770095419E-2</v>
      </c>
      <c r="Q43" s="150">
        <f t="shared" si="34"/>
        <v>6</v>
      </c>
      <c r="R43" s="113">
        <f t="shared" si="35"/>
        <v>0.70840565638100106</v>
      </c>
      <c r="S43" s="113">
        <f t="shared" si="36"/>
        <v>0</v>
      </c>
      <c r="T43" s="113">
        <f t="shared" si="40"/>
        <v>0.81984618831742251</v>
      </c>
      <c r="U43" s="113">
        <f t="shared" si="41"/>
        <v>0</v>
      </c>
      <c r="W43" s="114"/>
      <c r="X43" s="114"/>
      <c r="Y43" s="113"/>
      <c r="Z43" s="115">
        <f t="shared" si="42"/>
        <v>18433.997622828701</v>
      </c>
      <c r="AA43" s="115">
        <f t="shared" si="43"/>
        <v>20164.999914</v>
      </c>
      <c r="AB43" s="115">
        <f t="shared" si="44"/>
        <v>2380.8333333333335</v>
      </c>
      <c r="AC43" s="115">
        <f t="shared" si="45"/>
        <v>2380.833333333333</v>
      </c>
      <c r="AD43" s="115">
        <f t="shared" si="46"/>
        <v>2604.4000299999998</v>
      </c>
      <c r="AE43" s="115">
        <f t="shared" si="47"/>
        <v>15928.290418140949</v>
      </c>
      <c r="AF43" s="115">
        <f t="shared" si="48"/>
        <v>17424.000017999999</v>
      </c>
      <c r="AG43" s="115">
        <f t="shared" si="49"/>
        <v>2380.8333333333335</v>
      </c>
      <c r="AH43" s="115">
        <f t="shared" si="50"/>
        <v>2380.8333333333335</v>
      </c>
      <c r="AI43" s="115">
        <f t="shared" si="51"/>
        <v>2604.4000300000002</v>
      </c>
      <c r="AK43" s="151"/>
      <c r="AL43" s="42" t="s">
        <v>342</v>
      </c>
      <c r="AM43" s="44">
        <v>14285</v>
      </c>
      <c r="AN43" s="44">
        <v>2604.4000300000002</v>
      </c>
      <c r="AO43" s="44">
        <v>299.59997299999998</v>
      </c>
      <c r="AP43" s="44">
        <v>456.83331599999963</v>
      </c>
      <c r="AQ43" s="44">
        <v>5.484948485429098</v>
      </c>
      <c r="AR43" s="181">
        <v>6</v>
      </c>
      <c r="AS43" s="181">
        <v>70.840565638100117</v>
      </c>
      <c r="AT43" s="44">
        <v>81.984618831742239</v>
      </c>
      <c r="AU43" s="44">
        <v>-0.51505151457090159</v>
      </c>
      <c r="AV43" s="44">
        <v>15626.400180000006</v>
      </c>
      <c r="AW43" s="44">
        <v>1341.4001800000001</v>
      </c>
      <c r="AX43" s="44">
        <v>223.56669666666667</v>
      </c>
      <c r="AY43" s="125"/>
    </row>
    <row r="44" spans="1:51" x14ac:dyDescent="0.25">
      <c r="A44" s="112" t="s">
        <v>439</v>
      </c>
      <c r="B44" s="112" t="str">
        <f t="shared" si="27"/>
        <v>Sundried Tomato Kale Salad</v>
      </c>
      <c r="D44" s="144">
        <f t="shared" si="62"/>
        <v>95</v>
      </c>
      <c r="E44" s="145">
        <f t="shared" si="62"/>
        <v>18.516666000000001</v>
      </c>
      <c r="F44" s="145">
        <f t="shared" si="62"/>
        <v>0</v>
      </c>
      <c r="G44" s="145">
        <f t="shared" si="62"/>
        <v>0</v>
      </c>
      <c r="H44" s="146">
        <f t="shared" si="29"/>
        <v>5.1305132360220789</v>
      </c>
      <c r="I44" s="147">
        <f t="shared" si="30"/>
        <v>8</v>
      </c>
      <c r="J44" s="148">
        <f t="shared" si="31"/>
        <v>0.64131415450275986</v>
      </c>
      <c r="K44" s="148">
        <f t="shared" si="31"/>
        <v>0.64131415450275986</v>
      </c>
      <c r="L44" s="149">
        <f t="shared" si="37"/>
        <v>8</v>
      </c>
      <c r="M44" s="113">
        <f t="shared" si="32"/>
        <v>1</v>
      </c>
      <c r="N44" s="113">
        <f t="shared" si="33"/>
        <v>0.35868584549724014</v>
      </c>
      <c r="O44" s="113">
        <f t="shared" si="38"/>
        <v>1</v>
      </c>
      <c r="P44" s="113">
        <f t="shared" si="39"/>
        <v>0.35868584549724014</v>
      </c>
      <c r="Q44" s="150">
        <f t="shared" si="34"/>
        <v>8</v>
      </c>
      <c r="R44" s="113">
        <f t="shared" si="35"/>
        <v>0.64131415450275986</v>
      </c>
      <c r="S44" s="113">
        <f t="shared" si="36"/>
        <v>0</v>
      </c>
      <c r="T44" s="113">
        <f t="shared" si="40"/>
        <v>0.64131415450275986</v>
      </c>
      <c r="U44" s="113">
        <f t="shared" si="41"/>
        <v>0</v>
      </c>
      <c r="W44" s="114"/>
      <c r="X44" s="114"/>
      <c r="Y44" s="113"/>
      <c r="Z44" s="115">
        <f t="shared" si="42"/>
        <v>95</v>
      </c>
      <c r="AA44" s="115">
        <f t="shared" si="43"/>
        <v>148.13332800000001</v>
      </c>
      <c r="AB44" s="115">
        <f t="shared" si="44"/>
        <v>11.875</v>
      </c>
      <c r="AC44" s="115">
        <f t="shared" si="45"/>
        <v>11.875</v>
      </c>
      <c r="AD44" s="115">
        <f t="shared" si="46"/>
        <v>18.516666000000001</v>
      </c>
      <c r="AE44" s="115">
        <f t="shared" si="47"/>
        <v>95</v>
      </c>
      <c r="AF44" s="115">
        <f t="shared" si="48"/>
        <v>148.13332800000001</v>
      </c>
      <c r="AG44" s="115">
        <f t="shared" si="49"/>
        <v>11.875</v>
      </c>
      <c r="AH44" s="115">
        <f t="shared" si="50"/>
        <v>11.875</v>
      </c>
      <c r="AI44" s="115">
        <f t="shared" si="51"/>
        <v>18.516666000000001</v>
      </c>
      <c r="AK44" s="151"/>
      <c r="AL44" s="42" t="s">
        <v>343</v>
      </c>
      <c r="AM44" s="44">
        <v>95</v>
      </c>
      <c r="AN44" s="44">
        <v>18.516666000000001</v>
      </c>
      <c r="AO44" s="44">
        <v>0</v>
      </c>
      <c r="AP44" s="44">
        <v>0</v>
      </c>
      <c r="AQ44" s="44">
        <v>5.1305132360220789</v>
      </c>
      <c r="AR44" s="181">
        <v>8</v>
      </c>
      <c r="AS44" s="181">
        <v>64.131415450275981</v>
      </c>
      <c r="AT44" s="44">
        <v>64.131415450275981</v>
      </c>
      <c r="AU44" s="44">
        <v>-2.8694867639779216</v>
      </c>
      <c r="AV44" s="44">
        <v>148.13332800000001</v>
      </c>
      <c r="AW44" s="44">
        <v>53.133327999999999</v>
      </c>
      <c r="AX44" s="44">
        <v>6.6416659999999998</v>
      </c>
      <c r="AY44" s="125"/>
    </row>
    <row r="45" spans="1:51" x14ac:dyDescent="0.25">
      <c r="A45" s="112" t="s">
        <v>439</v>
      </c>
      <c r="B45" s="112" t="str">
        <f t="shared" si="27"/>
        <v>Sweet Bowtie Pasta Salad</v>
      </c>
      <c r="D45" s="144">
        <f t="shared" si="62"/>
        <v>1111</v>
      </c>
      <c r="E45" s="145">
        <f t="shared" si="62"/>
        <v>487.38333499999993</v>
      </c>
      <c r="F45" s="145">
        <f t="shared" si="62"/>
        <v>6.9333320000000001</v>
      </c>
      <c r="G45" s="145">
        <f t="shared" si="62"/>
        <v>206.883332</v>
      </c>
      <c r="H45" s="146">
        <f t="shared" si="29"/>
        <v>2.2795198773056122</v>
      </c>
      <c r="I45" s="147">
        <f t="shared" si="30"/>
        <v>8</v>
      </c>
      <c r="J45" s="148">
        <f t="shared" si="31"/>
        <v>0.19805333741878686</v>
      </c>
      <c r="K45" s="148">
        <f t="shared" si="31"/>
        <v>0.28094338967534754</v>
      </c>
      <c r="L45" s="149">
        <f t="shared" si="37"/>
        <v>8</v>
      </c>
      <c r="M45" s="113">
        <f t="shared" si="32"/>
        <v>0.69507035894904501</v>
      </c>
      <c r="N45" s="113">
        <f t="shared" si="33"/>
        <v>0.49701702153025817</v>
      </c>
      <c r="O45" s="113">
        <f t="shared" si="38"/>
        <v>0.98597390607507074</v>
      </c>
      <c r="P45" s="113">
        <f t="shared" si="39"/>
        <v>0.70503051639972325</v>
      </c>
      <c r="Q45" s="150">
        <f t="shared" si="34"/>
        <v>8</v>
      </c>
      <c r="R45" s="113">
        <f t="shared" si="35"/>
        <v>0.19805333741878686</v>
      </c>
      <c r="S45" s="113">
        <f t="shared" si="36"/>
        <v>0</v>
      </c>
      <c r="T45" s="113">
        <f t="shared" si="40"/>
        <v>0.28094338967534754</v>
      </c>
      <c r="U45" s="113">
        <f t="shared" si="41"/>
        <v>0</v>
      </c>
      <c r="W45" s="114"/>
      <c r="X45" s="114"/>
      <c r="Y45" s="113"/>
      <c r="Z45" s="115">
        <f t="shared" si="42"/>
        <v>1598.3993356871754</v>
      </c>
      <c r="AA45" s="115">
        <f t="shared" si="43"/>
        <v>5609.5999919999995</v>
      </c>
      <c r="AB45" s="115">
        <f t="shared" si="44"/>
        <v>138.875</v>
      </c>
      <c r="AC45" s="115">
        <f t="shared" si="45"/>
        <v>138.875</v>
      </c>
      <c r="AD45" s="115">
        <f t="shared" si="46"/>
        <v>487.38333499999993</v>
      </c>
      <c r="AE45" s="115">
        <f t="shared" si="47"/>
        <v>1126.804668109959</v>
      </c>
      <c r="AF45" s="115">
        <f t="shared" si="48"/>
        <v>3954.5333359999995</v>
      </c>
      <c r="AG45" s="115">
        <f t="shared" si="49"/>
        <v>138.875</v>
      </c>
      <c r="AH45" s="115">
        <f t="shared" si="50"/>
        <v>138.875</v>
      </c>
      <c r="AI45" s="115">
        <f t="shared" si="51"/>
        <v>487.38333499999993</v>
      </c>
      <c r="AK45" s="151"/>
      <c r="AL45" s="42" t="s">
        <v>344</v>
      </c>
      <c r="AM45" s="44">
        <v>1111</v>
      </c>
      <c r="AN45" s="44">
        <v>487.38333499999993</v>
      </c>
      <c r="AO45" s="44">
        <v>6.9333320000000001</v>
      </c>
      <c r="AP45" s="44">
        <v>206.883332</v>
      </c>
      <c r="AQ45" s="44">
        <v>2.2795198773056122</v>
      </c>
      <c r="AR45" s="181">
        <v>8</v>
      </c>
      <c r="AS45" s="181">
        <v>19.805333741878687</v>
      </c>
      <c r="AT45" s="44">
        <v>28.094338967534753</v>
      </c>
      <c r="AU45" s="44">
        <v>-5.7204801226943882</v>
      </c>
      <c r="AV45" s="44">
        <v>3899.0666799999995</v>
      </c>
      <c r="AW45" s="44">
        <v>2788.0666799999995</v>
      </c>
      <c r="AX45" s="44">
        <v>348.50833499999993</v>
      </c>
      <c r="AY45" s="125"/>
    </row>
    <row r="46" spans="1:51" x14ac:dyDescent="0.25">
      <c r="B46" s="112">
        <f t="shared" si="27"/>
        <v>0</v>
      </c>
      <c r="D46" s="144">
        <f t="shared" si="62"/>
        <v>0</v>
      </c>
      <c r="E46" s="145">
        <f t="shared" si="62"/>
        <v>0</v>
      </c>
      <c r="F46" s="145">
        <f t="shared" si="62"/>
        <v>0</v>
      </c>
      <c r="G46" s="145">
        <f t="shared" si="62"/>
        <v>0</v>
      </c>
      <c r="H46" s="146">
        <f t="shared" si="29"/>
        <v>0</v>
      </c>
      <c r="I46" s="147">
        <f t="shared" si="30"/>
        <v>0</v>
      </c>
      <c r="J46" s="148">
        <f t="shared" si="31"/>
        <v>0</v>
      </c>
      <c r="K46" s="148">
        <f t="shared" si="31"/>
        <v>0</v>
      </c>
      <c r="L46" s="149">
        <f t="shared" si="37"/>
        <v>0</v>
      </c>
      <c r="M46" s="113">
        <f t="shared" si="32"/>
        <v>0</v>
      </c>
      <c r="N46" s="113">
        <f t="shared" si="33"/>
        <v>0</v>
      </c>
      <c r="O46" s="113">
        <f t="shared" si="38"/>
        <v>0</v>
      </c>
      <c r="P46" s="113">
        <f t="shared" si="39"/>
        <v>0</v>
      </c>
      <c r="Q46" s="150">
        <f t="shared" si="34"/>
        <v>0</v>
      </c>
      <c r="R46" s="113">
        <f t="shared" si="35"/>
        <v>0</v>
      </c>
      <c r="S46" s="113">
        <f t="shared" si="36"/>
        <v>0</v>
      </c>
      <c r="T46" s="113">
        <f t="shared" si="40"/>
        <v>0</v>
      </c>
      <c r="U46" s="113">
        <f t="shared" si="41"/>
        <v>0</v>
      </c>
      <c r="W46" s="114"/>
      <c r="X46" s="114"/>
      <c r="Y46" s="113"/>
      <c r="Z46" s="115">
        <f t="shared" si="42"/>
        <v>0</v>
      </c>
      <c r="AA46" s="115">
        <f t="shared" si="43"/>
        <v>0</v>
      </c>
      <c r="AB46" s="115">
        <f t="shared" si="44"/>
        <v>0</v>
      </c>
      <c r="AC46" s="115">
        <f t="shared" si="45"/>
        <v>0</v>
      </c>
      <c r="AD46" s="115">
        <f t="shared" si="46"/>
        <v>0</v>
      </c>
      <c r="AE46" s="115">
        <f t="shared" si="47"/>
        <v>0</v>
      </c>
      <c r="AF46" s="115">
        <f t="shared" si="48"/>
        <v>0</v>
      </c>
      <c r="AG46" s="115">
        <f t="shared" si="49"/>
        <v>0</v>
      </c>
      <c r="AH46" s="115">
        <f t="shared" si="50"/>
        <v>0</v>
      </c>
      <c r="AI46" s="115">
        <f t="shared" si="51"/>
        <v>0</v>
      </c>
      <c r="AK46" s="151"/>
      <c r="AL46" s="143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25"/>
    </row>
    <row r="47" spans="1:51" x14ac:dyDescent="0.25">
      <c r="B47" s="112">
        <f t="shared" si="27"/>
        <v>0</v>
      </c>
      <c r="D47" s="144">
        <f t="shared" si="62"/>
        <v>0</v>
      </c>
      <c r="E47" s="145">
        <f t="shared" si="62"/>
        <v>0</v>
      </c>
      <c r="F47" s="145">
        <f t="shared" si="62"/>
        <v>0</v>
      </c>
      <c r="G47" s="145">
        <f t="shared" si="62"/>
        <v>0</v>
      </c>
      <c r="H47" s="146">
        <f t="shared" si="29"/>
        <v>0</v>
      </c>
      <c r="I47" s="147">
        <f t="shared" si="30"/>
        <v>0</v>
      </c>
      <c r="J47" s="148">
        <f t="shared" si="31"/>
        <v>0</v>
      </c>
      <c r="K47" s="148">
        <f t="shared" si="31"/>
        <v>0</v>
      </c>
      <c r="L47" s="149">
        <f t="shared" si="37"/>
        <v>0</v>
      </c>
      <c r="M47" s="113">
        <f t="shared" si="32"/>
        <v>0</v>
      </c>
      <c r="N47" s="113">
        <f t="shared" si="33"/>
        <v>0</v>
      </c>
      <c r="O47" s="113">
        <f t="shared" si="38"/>
        <v>0</v>
      </c>
      <c r="P47" s="113">
        <f t="shared" si="39"/>
        <v>0</v>
      </c>
      <c r="Q47" s="150">
        <f t="shared" si="34"/>
        <v>0</v>
      </c>
      <c r="R47" s="113">
        <f t="shared" si="35"/>
        <v>0</v>
      </c>
      <c r="S47" s="113">
        <f t="shared" si="36"/>
        <v>0</v>
      </c>
      <c r="T47" s="113">
        <f t="shared" si="40"/>
        <v>0</v>
      </c>
      <c r="U47" s="113">
        <f t="shared" si="41"/>
        <v>0</v>
      </c>
      <c r="W47" s="114"/>
      <c r="X47" s="114"/>
      <c r="Y47" s="113"/>
      <c r="Z47" s="115">
        <f t="shared" si="42"/>
        <v>0</v>
      </c>
      <c r="AA47" s="115">
        <f t="shared" si="43"/>
        <v>0</v>
      </c>
      <c r="AB47" s="115">
        <f t="shared" si="44"/>
        <v>0</v>
      </c>
      <c r="AC47" s="115">
        <f t="shared" si="45"/>
        <v>0</v>
      </c>
      <c r="AD47" s="115">
        <f t="shared" si="46"/>
        <v>0</v>
      </c>
      <c r="AE47" s="115">
        <f t="shared" si="47"/>
        <v>0</v>
      </c>
      <c r="AF47" s="115">
        <f t="shared" si="48"/>
        <v>0</v>
      </c>
      <c r="AG47" s="115">
        <f t="shared" si="49"/>
        <v>0</v>
      </c>
      <c r="AH47" s="115">
        <f t="shared" si="50"/>
        <v>0</v>
      </c>
      <c r="AI47" s="115">
        <f t="shared" si="51"/>
        <v>0</v>
      </c>
      <c r="AK47" s="151"/>
      <c r="AL47" s="143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25"/>
    </row>
    <row r="48" spans="1:51" x14ac:dyDescent="0.25">
      <c r="B48" s="153" t="str">
        <f>CONCATENATE(A14," Subtotal")</f>
        <v>Deli Multivac 1 Subtotal</v>
      </c>
      <c r="C48" s="154"/>
      <c r="D48" s="155">
        <f>SUM(D15:D47)</f>
        <v>223998</v>
      </c>
      <c r="E48" s="155">
        <f>SUM(E15:E47)</f>
        <v>51056.50046399999</v>
      </c>
      <c r="F48" s="155">
        <f>SUM(F15:F47)</f>
        <v>4980.349596</v>
      </c>
      <c r="G48" s="155">
        <f>SUM(G15:G47)</f>
        <v>14951.449811999999</v>
      </c>
      <c r="H48" s="156">
        <f t="shared" ref="H48" si="63">D48/E48</f>
        <v>4.3872572143471</v>
      </c>
      <c r="I48" s="157"/>
      <c r="J48" s="158">
        <f>AB48/(SUM($E48:$G48))</f>
        <v>0.5667979697354969</v>
      </c>
      <c r="K48" s="158">
        <f>AG48/(SUM($E48:$F48))</f>
        <v>0.71628266398713136</v>
      </c>
      <c r="L48" s="159">
        <f>D48/(J48*(E48+F48+G48))</f>
        <v>5.5671007316826309</v>
      </c>
      <c r="M48" s="160">
        <f>AD48/(SUM($E48:$G48))</f>
        <v>0.70111624801189598</v>
      </c>
      <c r="N48" s="161">
        <f>M48-J48</f>
        <v>0.13431827827639908</v>
      </c>
      <c r="O48" s="160">
        <f>AI48/(SUM($E48:$F48))</f>
        <v>0.88818430025436734</v>
      </c>
      <c r="P48" s="161">
        <f>O48-K48</f>
        <v>0.17190163626723598</v>
      </c>
      <c r="Q48" s="159">
        <f>D48/(R48*(E48+F48+G48))</f>
        <v>5.4414916003676801</v>
      </c>
      <c r="R48" s="162">
        <f>AC48/(SUM($E48:$G48))</f>
        <v>0.57988169858012895</v>
      </c>
      <c r="S48" s="161">
        <f>R48-J48</f>
        <v>1.3083728844632048E-2</v>
      </c>
      <c r="T48" s="162">
        <f>AH48/(SUM($E48:$F48))</f>
        <v>0.73460260284107248</v>
      </c>
      <c r="U48" s="161">
        <f>T48-K48</f>
        <v>1.831993885394112E-2</v>
      </c>
      <c r="V48" s="153"/>
      <c r="W48" s="153"/>
      <c r="X48" s="153"/>
      <c r="Y48" s="113"/>
      <c r="Z48" s="163">
        <f t="shared" ref="Z48:AI48" si="64">SUM(Z15:Z47)</f>
        <v>285413.59838140861</v>
      </c>
      <c r="AA48" s="163">
        <f t="shared" si="64"/>
        <v>505432.54927700007</v>
      </c>
      <c r="AB48" s="163">
        <f t="shared" si="64"/>
        <v>40236.024242424231</v>
      </c>
      <c r="AC48" s="163">
        <f t="shared" si="64"/>
        <v>41164.815909090903</v>
      </c>
      <c r="AD48" s="163">
        <f t="shared" si="64"/>
        <v>49771.050458999991</v>
      </c>
      <c r="AE48" s="163">
        <f t="shared" si="64"/>
        <v>250313.88802010979</v>
      </c>
      <c r="AF48" s="163">
        <f t="shared" si="64"/>
        <v>326677.78369800001</v>
      </c>
      <c r="AG48" s="163">
        <f t="shared" si="64"/>
        <v>40138.224242424236</v>
      </c>
      <c r="AH48" s="163">
        <f t="shared" si="64"/>
        <v>41164.815909090903</v>
      </c>
      <c r="AI48" s="163">
        <f t="shared" si="64"/>
        <v>49771.050458999991</v>
      </c>
      <c r="AK48" s="164"/>
      <c r="AL48" s="182" t="s">
        <v>345</v>
      </c>
      <c r="AM48" s="183">
        <v>223998</v>
      </c>
      <c r="AN48" s="183">
        <v>51056.500464000012</v>
      </c>
      <c r="AO48" s="183">
        <v>4980.3495959999982</v>
      </c>
      <c r="AP48" s="183">
        <v>14951.449812000001</v>
      </c>
      <c r="AQ48" s="183">
        <v>4.3872572143470983</v>
      </c>
      <c r="AR48" s="183">
        <v>5.9931428913102467</v>
      </c>
      <c r="AS48" s="183">
        <v>56.679796973549671</v>
      </c>
      <c r="AT48" s="183">
        <v>71.62826639871308</v>
      </c>
      <c r="AU48" s="183">
        <v>-1.6058856769631489</v>
      </c>
      <c r="AV48" s="183">
        <v>305988.90281100001</v>
      </c>
      <c r="AW48" s="183">
        <v>81990.902810999993</v>
      </c>
      <c r="AX48" s="183">
        <v>10818.47622157576</v>
      </c>
      <c r="AY48" s="125"/>
    </row>
    <row r="49" spans="1:51" x14ac:dyDescent="0.25">
      <c r="B49" s="112"/>
      <c r="C49" s="153"/>
      <c r="D49" s="155"/>
      <c r="E49" s="155"/>
      <c r="F49" s="155"/>
      <c r="G49" s="155"/>
      <c r="H49" s="153"/>
      <c r="I49" s="153"/>
      <c r="J49" s="158"/>
      <c r="K49" s="158"/>
      <c r="L49" s="159"/>
      <c r="M49" s="161"/>
      <c r="N49" s="161"/>
      <c r="O49" s="161"/>
      <c r="P49" s="161"/>
      <c r="Q49" s="159"/>
      <c r="R49" s="161"/>
      <c r="S49" s="161"/>
      <c r="T49" s="161"/>
      <c r="U49" s="161"/>
      <c r="V49" s="168"/>
      <c r="W49" s="168"/>
      <c r="X49" s="168"/>
      <c r="Y49" s="169"/>
      <c r="AK49" s="151"/>
      <c r="AY49" s="125"/>
    </row>
    <row r="50" spans="1:51" x14ac:dyDescent="0.25">
      <c r="B50" s="112"/>
      <c r="C50" s="153"/>
      <c r="D50" s="155"/>
      <c r="E50" s="155"/>
      <c r="F50" s="155"/>
      <c r="G50" s="155"/>
      <c r="H50" s="153"/>
      <c r="I50" s="153"/>
      <c r="J50" s="158"/>
      <c r="K50" s="158"/>
      <c r="L50" s="159"/>
      <c r="M50" s="161"/>
      <c r="N50" s="161"/>
      <c r="O50" s="161"/>
      <c r="P50" s="161"/>
      <c r="Q50" s="159"/>
      <c r="R50" s="161"/>
      <c r="S50" s="161"/>
      <c r="T50" s="161"/>
      <c r="U50" s="161"/>
      <c r="V50" s="168"/>
      <c r="W50" s="168"/>
      <c r="X50" s="168"/>
      <c r="Y50" s="169"/>
      <c r="AK50" s="151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</row>
    <row r="51" spans="1:51" x14ac:dyDescent="0.25">
      <c r="A51" s="136" t="str">
        <f>AL51</f>
        <v>Deli Multivac 2</v>
      </c>
      <c r="B51" s="112"/>
      <c r="C51" s="153"/>
      <c r="D51" s="155"/>
      <c r="E51" s="155"/>
      <c r="F51" s="155"/>
      <c r="G51" s="155"/>
      <c r="H51" s="153"/>
      <c r="I51" s="153"/>
      <c r="J51" s="158"/>
      <c r="K51" s="158"/>
      <c r="L51" s="159"/>
      <c r="M51" s="161"/>
      <c r="N51" s="161"/>
      <c r="O51" s="161"/>
      <c r="P51" s="161"/>
      <c r="Q51" s="159"/>
      <c r="R51" s="161"/>
      <c r="S51" s="161"/>
      <c r="T51" s="161"/>
      <c r="U51" s="161"/>
      <c r="V51" s="168"/>
      <c r="W51" s="168"/>
      <c r="X51" s="168"/>
      <c r="Y51" s="169"/>
      <c r="AK51" s="167"/>
      <c r="AL51" s="42" t="s">
        <v>454</v>
      </c>
      <c r="AM51" s="42"/>
      <c r="AN51" s="42"/>
      <c r="AO51" s="42"/>
      <c r="AP51" s="42"/>
      <c r="AQ51" s="42"/>
      <c r="AR51" s="184"/>
      <c r="AS51" s="184"/>
      <c r="AT51" s="42"/>
      <c r="AU51" s="42"/>
      <c r="AV51" s="42"/>
      <c r="AW51" s="42"/>
      <c r="AX51" s="42"/>
      <c r="AY51" s="125"/>
    </row>
    <row r="52" spans="1:51" x14ac:dyDescent="0.25">
      <c r="A52" s="112" t="s">
        <v>439</v>
      </c>
      <c r="B52" s="112" t="str">
        <f t="shared" ref="B52:B82" si="65">AL52</f>
        <v>Albacore Tuna Salad</v>
      </c>
      <c r="D52" s="144">
        <f t="shared" ref="D52:E82" si="66">AM52</f>
        <v>3146</v>
      </c>
      <c r="E52" s="145">
        <f t="shared" si="66"/>
        <v>546.10000600000001</v>
      </c>
      <c r="F52" s="145">
        <f t="shared" ref="F52:F82" si="67">AO52</f>
        <v>43.433328000000003</v>
      </c>
      <c r="G52" s="145">
        <f t="shared" ref="G52:G82" si="68">AP52</f>
        <v>114.633331</v>
      </c>
      <c r="H52" s="146">
        <f t="shared" ref="H52:H82" si="69">IF(ISERROR(D52/E52),0,D52/E52)</f>
        <v>5.7608495979397594</v>
      </c>
      <c r="I52" s="147">
        <f t="shared" ref="I52:I82" si="70">AR52</f>
        <v>6</v>
      </c>
      <c r="J52" s="148">
        <f t="shared" ref="J52:K82" si="71">AS52/100</f>
        <v>0.72047337448632776</v>
      </c>
      <c r="K52" s="148">
        <f t="shared" si="71"/>
        <v>0.86056767967820047</v>
      </c>
      <c r="L52" s="149">
        <f t="shared" ref="L52:L82" si="72">IF(ISERROR(D52/(J52*(E52+F52+G52))),0,D52/(J52*(E52+F52+G52)))</f>
        <v>6.2010512483574223</v>
      </c>
      <c r="M52" s="113">
        <f t="shared" ref="M52:M82" si="73">IF(ISERROR(D52/Z52),0,D52/Z52)</f>
        <v>0.77552663757521101</v>
      </c>
      <c r="N52" s="113">
        <f t="shared" ref="N52:N82" si="74">M52-J52</f>
        <v>5.5053263088883253E-2</v>
      </c>
      <c r="O52" s="113">
        <f t="shared" ref="O52:O82" si="75">IF(ISERROR(D52/AE52),0,D52/AE52)</f>
        <v>0.92632591662747266</v>
      </c>
      <c r="P52" s="113">
        <f t="shared" ref="P52:P83" si="76">O52-K52</f>
        <v>6.5758236949272186E-2</v>
      </c>
      <c r="Q52" s="150">
        <f t="shared" ref="Q52:Q82" si="77">I52</f>
        <v>6</v>
      </c>
      <c r="R52" s="113">
        <f t="shared" ref="R52:R82" si="78">IF(ISERROR(D52/AA52),0,D52/AA52)</f>
        <v>0.7446153863777879</v>
      </c>
      <c r="S52" s="113">
        <f t="shared" ref="S52:S82" si="79">R52-J52</f>
        <v>2.4142011891460147E-2</v>
      </c>
      <c r="T52" s="113">
        <f t="shared" ref="T52:T82" si="80">IF(ISERROR(D52/AF52),0,D52/AF52)</f>
        <v>0.88940404739409251</v>
      </c>
      <c r="U52" s="113">
        <f t="shared" ref="U52:U83" si="81">T52-K52</f>
        <v>2.8836367715892042E-2</v>
      </c>
      <c r="W52" s="114"/>
      <c r="X52" s="114"/>
      <c r="Y52" s="113"/>
      <c r="Z52" s="115">
        <f t="shared" ref="Z52:Z82" si="82">(SUM($E52:$G52))*$H52</f>
        <v>4056.5982489478311</v>
      </c>
      <c r="AA52" s="115">
        <f t="shared" ref="AA52:AA82" si="83">(SUM($E52:$G52))*$Q52</f>
        <v>4224.9999900000003</v>
      </c>
      <c r="AB52" s="115">
        <f t="shared" ref="AB52:AB82" si="84">(SUM($E52:$G52))*$J52</f>
        <v>507.33333333333348</v>
      </c>
      <c r="AC52" s="115">
        <f t="shared" ref="AC52:AC82" si="85">SUM(($E52:$G52))*$R52</f>
        <v>524.33333333333326</v>
      </c>
      <c r="AD52" s="115">
        <f t="shared" ref="AD52:AD82" si="86">SUM(($E52:$G52))*$M52</f>
        <v>546.10000600000001</v>
      </c>
      <c r="AE52" s="115">
        <f t="shared" ref="AE52:AE82" si="87">(SUM($E52:$F52))*$H52</f>
        <v>3396.2128701459856</v>
      </c>
      <c r="AF52" s="115">
        <f t="shared" ref="AF52:AF82" si="88">(SUM($E52:$F52))*$Q52</f>
        <v>3537.2000039999998</v>
      </c>
      <c r="AG52" s="115">
        <f t="shared" ref="AG52:AG82" si="89">(SUM($E52:$F52))*$K52</f>
        <v>507.33333333333354</v>
      </c>
      <c r="AH52" s="115">
        <f t="shared" ref="AH52:AH82" si="90">SUM(($E52:$F52))*$T52</f>
        <v>524.33333333333337</v>
      </c>
      <c r="AI52" s="115">
        <f t="shared" ref="AI52:AI82" si="91">SUM(($E52:$F52))*$O52</f>
        <v>546.10000600000001</v>
      </c>
      <c r="AK52" s="151"/>
      <c r="AL52" s="42" t="s">
        <v>322</v>
      </c>
      <c r="AM52" s="44">
        <v>3146</v>
      </c>
      <c r="AN52" s="44">
        <v>546.10000600000001</v>
      </c>
      <c r="AO52" s="44">
        <v>43.433328000000003</v>
      </c>
      <c r="AP52" s="44">
        <v>114.633331</v>
      </c>
      <c r="AQ52" s="44">
        <v>5.7608495979397594</v>
      </c>
      <c r="AR52" s="181">
        <v>6</v>
      </c>
      <c r="AS52" s="181">
        <v>72.047337448632774</v>
      </c>
      <c r="AT52" s="44">
        <v>86.056767967820051</v>
      </c>
      <c r="AU52" s="44">
        <v>-0.2391504020602406</v>
      </c>
      <c r="AV52" s="44">
        <v>3407.3000400000001</v>
      </c>
      <c r="AW52" s="44">
        <v>261.30004000000014</v>
      </c>
      <c r="AX52" s="44">
        <v>38.766672666666693</v>
      </c>
      <c r="AY52" s="125"/>
    </row>
    <row r="53" spans="1:51" ht="15.75" customHeight="1" x14ac:dyDescent="0.25">
      <c r="A53" s="112" t="s">
        <v>439</v>
      </c>
      <c r="B53" s="112" t="str">
        <f t="shared" si="65"/>
        <v>American Potato Salad</v>
      </c>
      <c r="D53" s="144">
        <f t="shared" si="66"/>
        <v>5172</v>
      </c>
      <c r="E53" s="145">
        <f t="shared" si="66"/>
        <v>947.63335500000017</v>
      </c>
      <c r="F53" s="145">
        <f t="shared" si="67"/>
        <v>128.08331100000001</v>
      </c>
      <c r="G53" s="145">
        <f t="shared" si="68"/>
        <v>32.699995000000001</v>
      </c>
      <c r="H53" s="146">
        <f t="shared" si="69"/>
        <v>5.4578070439489741</v>
      </c>
      <c r="I53" s="147">
        <f t="shared" si="70"/>
        <v>8</v>
      </c>
      <c r="J53" s="148">
        <f t="shared" si="71"/>
        <v>0.58326441919118721</v>
      </c>
      <c r="K53" s="148">
        <f t="shared" si="71"/>
        <v>0.60099468608586204</v>
      </c>
      <c r="L53" s="149">
        <f t="shared" si="72"/>
        <v>7.9999999999999982</v>
      </c>
      <c r="M53" s="113">
        <f t="shared" si="73"/>
        <v>0.8549432612687875</v>
      </c>
      <c r="N53" s="113">
        <f t="shared" si="74"/>
        <v>0.27167884207760029</v>
      </c>
      <c r="O53" s="113">
        <f t="shared" si="75"/>
        <v>0.88093211247133363</v>
      </c>
      <c r="P53" s="113">
        <f t="shared" si="76"/>
        <v>0.27993742638547159</v>
      </c>
      <c r="Q53" s="150">
        <f t="shared" si="77"/>
        <v>8</v>
      </c>
      <c r="R53" s="113">
        <f t="shared" si="78"/>
        <v>0.5832644191911871</v>
      </c>
      <c r="S53" s="113">
        <f t="shared" si="79"/>
        <v>0</v>
      </c>
      <c r="T53" s="113">
        <f t="shared" si="80"/>
        <v>0.60099468608586182</v>
      </c>
      <c r="U53" s="113">
        <f t="shared" si="81"/>
        <v>0</v>
      </c>
      <c r="W53" s="114"/>
      <c r="X53" s="114"/>
      <c r="Y53" s="113"/>
      <c r="Z53" s="115">
        <f t="shared" si="82"/>
        <v>6049.5242600362035</v>
      </c>
      <c r="AA53" s="115">
        <f t="shared" si="83"/>
        <v>8867.3332880000016</v>
      </c>
      <c r="AB53" s="115">
        <f t="shared" si="84"/>
        <v>646.50000000000011</v>
      </c>
      <c r="AC53" s="115">
        <f t="shared" si="85"/>
        <v>646.5</v>
      </c>
      <c r="AD53" s="115">
        <f t="shared" si="86"/>
        <v>947.63335500000028</v>
      </c>
      <c r="AE53" s="115">
        <f t="shared" si="87"/>
        <v>5871.0539969881074</v>
      </c>
      <c r="AF53" s="115">
        <f t="shared" si="88"/>
        <v>8605.7333280000021</v>
      </c>
      <c r="AG53" s="115">
        <f t="shared" si="89"/>
        <v>646.50000000000023</v>
      </c>
      <c r="AH53" s="115">
        <f t="shared" si="90"/>
        <v>646.5</v>
      </c>
      <c r="AI53" s="115">
        <f t="shared" si="91"/>
        <v>947.63335500000028</v>
      </c>
      <c r="AK53" s="151"/>
      <c r="AL53" s="42" t="s">
        <v>347</v>
      </c>
      <c r="AM53" s="44">
        <v>5172</v>
      </c>
      <c r="AN53" s="44">
        <v>947.63335500000017</v>
      </c>
      <c r="AO53" s="44">
        <v>128.08331100000001</v>
      </c>
      <c r="AP53" s="44">
        <v>32.699995000000001</v>
      </c>
      <c r="AQ53" s="44">
        <v>5.457807043948975</v>
      </c>
      <c r="AR53" s="181">
        <v>8</v>
      </c>
      <c r="AS53" s="181">
        <v>58.326441919118722</v>
      </c>
      <c r="AT53" s="44">
        <v>60.0994686085862</v>
      </c>
      <c r="AU53" s="44">
        <v>-2.542192956051025</v>
      </c>
      <c r="AV53" s="44">
        <v>7581.0668400000013</v>
      </c>
      <c r="AW53" s="44">
        <v>2409.06684</v>
      </c>
      <c r="AX53" s="44">
        <v>301.13335499999999</v>
      </c>
      <c r="AY53" s="125"/>
    </row>
    <row r="54" spans="1:51" ht="15.75" customHeight="1" x14ac:dyDescent="0.25">
      <c r="A54" s="112" t="s">
        <v>439</v>
      </c>
      <c r="B54" s="112" t="str">
        <f t="shared" si="65"/>
        <v>Artisan Mac N Cheese</v>
      </c>
      <c r="D54" s="144">
        <f t="shared" si="66"/>
        <v>58748</v>
      </c>
      <c r="E54" s="145">
        <f t="shared" si="66"/>
        <v>7540.5500720000009</v>
      </c>
      <c r="F54" s="145">
        <f t="shared" si="67"/>
        <v>697.26661000000013</v>
      </c>
      <c r="G54" s="145">
        <f t="shared" si="68"/>
        <v>341.34996400000006</v>
      </c>
      <c r="H54" s="146">
        <f t="shared" si="69"/>
        <v>7.7909435570418681</v>
      </c>
      <c r="I54" s="147">
        <f t="shared" si="70"/>
        <v>8</v>
      </c>
      <c r="J54" s="148">
        <f t="shared" si="71"/>
        <v>0.85596891901195082</v>
      </c>
      <c r="K54" s="148">
        <f t="shared" si="71"/>
        <v>0.8914376567817871</v>
      </c>
      <c r="L54" s="149">
        <f t="shared" si="72"/>
        <v>7.9999999999999938</v>
      </c>
      <c r="M54" s="113">
        <f t="shared" si="73"/>
        <v>0.87893735873702239</v>
      </c>
      <c r="N54" s="113">
        <f t="shared" si="74"/>
        <v>2.2968439725071566E-2</v>
      </c>
      <c r="O54" s="113">
        <f t="shared" si="75"/>
        <v>0.9153578385006359</v>
      </c>
      <c r="P54" s="113">
        <f t="shared" si="76"/>
        <v>2.3920181718848799E-2</v>
      </c>
      <c r="Q54" s="150">
        <f t="shared" si="77"/>
        <v>8</v>
      </c>
      <c r="R54" s="113">
        <f t="shared" si="78"/>
        <v>0.85596891901195027</v>
      </c>
      <c r="S54" s="113">
        <f t="shared" si="79"/>
        <v>0</v>
      </c>
      <c r="T54" s="113">
        <f t="shared" si="80"/>
        <v>0.89143765678178755</v>
      </c>
      <c r="U54" s="113">
        <f t="shared" si="81"/>
        <v>0</v>
      </c>
      <c r="W54" s="114"/>
      <c r="X54" s="114"/>
      <c r="Y54" s="113"/>
      <c r="Z54" s="115">
        <f t="shared" si="82"/>
        <v>66839.803105442203</v>
      </c>
      <c r="AA54" s="115">
        <f t="shared" si="83"/>
        <v>68633.333168000012</v>
      </c>
      <c r="AB54" s="115">
        <f t="shared" si="84"/>
        <v>7343.5000000000055</v>
      </c>
      <c r="AC54" s="115">
        <f t="shared" si="85"/>
        <v>7343.5</v>
      </c>
      <c r="AD54" s="115">
        <f t="shared" si="86"/>
        <v>7540.5500720000009</v>
      </c>
      <c r="AE54" s="115">
        <f t="shared" si="87"/>
        <v>64180.364802719923</v>
      </c>
      <c r="AF54" s="115">
        <f t="shared" si="88"/>
        <v>65902.533456000005</v>
      </c>
      <c r="AG54" s="115">
        <f t="shared" si="89"/>
        <v>7343.4999999999964</v>
      </c>
      <c r="AH54" s="115">
        <f t="shared" si="90"/>
        <v>7343.5</v>
      </c>
      <c r="AI54" s="115">
        <f t="shared" si="91"/>
        <v>7540.5500720000009</v>
      </c>
      <c r="AK54" s="151"/>
      <c r="AL54" s="42" t="s">
        <v>348</v>
      </c>
      <c r="AM54" s="44">
        <v>58748</v>
      </c>
      <c r="AN54" s="44">
        <v>7540.5500720000009</v>
      </c>
      <c r="AO54" s="44">
        <v>697.26661000000013</v>
      </c>
      <c r="AP54" s="44">
        <v>341.34996400000006</v>
      </c>
      <c r="AQ54" s="44">
        <v>7.7909435570418681</v>
      </c>
      <c r="AR54" s="181">
        <v>8</v>
      </c>
      <c r="AS54" s="181">
        <v>85.596891901195079</v>
      </c>
      <c r="AT54" s="44">
        <v>89.14376567817871</v>
      </c>
      <c r="AU54" s="44">
        <v>-0.20905644295813203</v>
      </c>
      <c r="AV54" s="44">
        <v>60324.400576000007</v>
      </c>
      <c r="AW54" s="44">
        <v>1576.4005759999993</v>
      </c>
      <c r="AX54" s="44">
        <v>197.05007199999991</v>
      </c>
      <c r="AY54" s="125"/>
    </row>
    <row r="55" spans="1:51" ht="15.75" customHeight="1" x14ac:dyDescent="0.25">
      <c r="A55" s="112" t="s">
        <v>439</v>
      </c>
      <c r="B55" s="112" t="str">
        <f t="shared" si="65"/>
        <v>Bistro Bow Tie Pasta Salad Base</v>
      </c>
      <c r="D55" s="144">
        <f t="shared" si="66"/>
        <v>2118</v>
      </c>
      <c r="E55" s="145">
        <f t="shared" si="66"/>
        <v>547.03334000000007</v>
      </c>
      <c r="F55" s="145">
        <f t="shared" si="67"/>
        <v>81.199992999999992</v>
      </c>
      <c r="G55" s="145">
        <f t="shared" si="68"/>
        <v>64.933330000000012</v>
      </c>
      <c r="H55" s="146">
        <f t="shared" si="69"/>
        <v>3.8717932621803266</v>
      </c>
      <c r="I55" s="147">
        <f t="shared" si="70"/>
        <v>8</v>
      </c>
      <c r="J55" s="148">
        <f t="shared" si="71"/>
        <v>0.36885068721200187</v>
      </c>
      <c r="K55" s="148">
        <f t="shared" si="71"/>
        <v>0.40697458503049555</v>
      </c>
      <c r="L55" s="149">
        <f t="shared" si="72"/>
        <v>8.2839542387796978</v>
      </c>
      <c r="M55" s="113">
        <f t="shared" si="73"/>
        <v>0.78918010516036607</v>
      </c>
      <c r="N55" s="113">
        <f t="shared" si="74"/>
        <v>0.4203294179483642</v>
      </c>
      <c r="O55" s="113">
        <f t="shared" si="75"/>
        <v>0.8707486713380107</v>
      </c>
      <c r="P55" s="113">
        <f t="shared" si="76"/>
        <v>0.46377408630751515</v>
      </c>
      <c r="Q55" s="150">
        <f t="shared" si="77"/>
        <v>8</v>
      </c>
      <c r="R55" s="113">
        <f t="shared" si="78"/>
        <v>0.38194277672583343</v>
      </c>
      <c r="S55" s="113">
        <f t="shared" si="79"/>
        <v>1.3092089513831562E-2</v>
      </c>
      <c r="T55" s="113">
        <f t="shared" si="80"/>
        <v>0.42141985484237271</v>
      </c>
      <c r="U55" s="113">
        <f t="shared" si="81"/>
        <v>1.4445269811877159E-2</v>
      </c>
      <c r="W55" s="114"/>
      <c r="X55" s="114"/>
      <c r="Y55" s="113"/>
      <c r="Z55" s="115">
        <f t="shared" si="82"/>
        <v>2683.7980153714211</v>
      </c>
      <c r="AA55" s="115">
        <f t="shared" si="83"/>
        <v>5545.3333039999998</v>
      </c>
      <c r="AB55" s="115">
        <f t="shared" si="84"/>
        <v>255.6750000000001</v>
      </c>
      <c r="AC55" s="115">
        <f t="shared" si="85"/>
        <v>264.75</v>
      </c>
      <c r="AD55" s="115">
        <f t="shared" si="86"/>
        <v>547.03333999999995</v>
      </c>
      <c r="AE55" s="115">
        <f t="shared" si="87"/>
        <v>2432.3895857864895</v>
      </c>
      <c r="AF55" s="115">
        <f t="shared" si="88"/>
        <v>5025.8666640000001</v>
      </c>
      <c r="AG55" s="115">
        <f t="shared" si="89"/>
        <v>255.67500000000013</v>
      </c>
      <c r="AH55" s="115">
        <f t="shared" si="90"/>
        <v>264.75</v>
      </c>
      <c r="AI55" s="115">
        <f t="shared" si="91"/>
        <v>547.03334000000007</v>
      </c>
      <c r="AK55" s="151"/>
      <c r="AL55" s="42" t="s">
        <v>323</v>
      </c>
      <c r="AM55" s="44">
        <v>2118</v>
      </c>
      <c r="AN55" s="44">
        <v>547.03334000000007</v>
      </c>
      <c r="AO55" s="44">
        <v>81.199992999999992</v>
      </c>
      <c r="AP55" s="44">
        <v>64.933330000000012</v>
      </c>
      <c r="AQ55" s="44">
        <v>3.871793262180327</v>
      </c>
      <c r="AR55" s="181">
        <v>8</v>
      </c>
      <c r="AS55" s="181">
        <v>36.885068721200184</v>
      </c>
      <c r="AT55" s="44">
        <v>40.697458503049553</v>
      </c>
      <c r="AU55" s="44">
        <v>-4.1282067378196725</v>
      </c>
      <c r="AV55" s="44">
        <v>4535.9333880000004</v>
      </c>
      <c r="AW55" s="44">
        <v>2417.9333880000004</v>
      </c>
      <c r="AX55" s="44">
        <v>291.35834</v>
      </c>
      <c r="AY55" s="125"/>
    </row>
    <row r="56" spans="1:51" ht="15.75" customHeight="1" x14ac:dyDescent="0.25">
      <c r="A56" s="112" t="s">
        <v>439</v>
      </c>
      <c r="B56" s="112" t="str">
        <f t="shared" ref="B56:B57" si="92">AL56</f>
        <v>Calico Bean Salad</v>
      </c>
      <c r="D56" s="144">
        <f t="shared" ref="D56:D57" si="93">AM56</f>
        <v>14777</v>
      </c>
      <c r="E56" s="145">
        <f t="shared" ref="E56:E57" si="94">AN56</f>
        <v>1319.9500440000004</v>
      </c>
      <c r="F56" s="145">
        <f t="shared" si="67"/>
        <v>390.73330300000003</v>
      </c>
      <c r="G56" s="145">
        <f t="shared" si="68"/>
        <v>323.84997700000002</v>
      </c>
      <c r="H56" s="146">
        <f t="shared" ref="H56:H57" si="95">IF(ISERROR(D56/E56),0,D56/E56)</f>
        <v>11.195120654126812</v>
      </c>
      <c r="I56" s="147">
        <f t="shared" ref="I56:I57" si="96">AR56</f>
        <v>16</v>
      </c>
      <c r="J56" s="148">
        <f t="shared" ref="J56:J57" si="97">AS56/100</f>
        <v>0.45394316677213609</v>
      </c>
      <c r="K56" s="148">
        <f t="shared" ref="K56:K57" si="98">AT56/100</f>
        <v>0.53987928369071825</v>
      </c>
      <c r="L56" s="149">
        <f t="shared" si="72"/>
        <v>15.999999999999989</v>
      </c>
      <c r="M56" s="113">
        <f t="shared" ref="M56:M57" si="99">IF(ISERROR(D56/Z56),0,D56/Z56)</f>
        <v>0.64877287996684607</v>
      </c>
      <c r="N56" s="113">
        <f t="shared" ref="N56:N57" si="100">M56-J56</f>
        <v>0.19482971319470999</v>
      </c>
      <c r="O56" s="113">
        <f t="shared" si="75"/>
        <v>0.77159226826798599</v>
      </c>
      <c r="P56" s="113">
        <f t="shared" si="76"/>
        <v>0.23171298457726774</v>
      </c>
      <c r="Q56" s="150">
        <f t="shared" ref="Q56:Q57" si="101">I56</f>
        <v>16</v>
      </c>
      <c r="R56" s="113">
        <f t="shared" ref="R56:R57" si="102">IF(ISERROR(D56/AA56),0,D56/AA56)</f>
        <v>0.45394316677213581</v>
      </c>
      <c r="S56" s="113">
        <f t="shared" ref="S56:S57" si="103">R56-J56</f>
        <v>0</v>
      </c>
      <c r="T56" s="113">
        <f t="shared" si="80"/>
        <v>0.53987928369071791</v>
      </c>
      <c r="U56" s="113">
        <f t="shared" si="81"/>
        <v>0</v>
      </c>
      <c r="W56" s="114"/>
      <c r="X56" s="114"/>
      <c r="Y56" s="113"/>
      <c r="Z56" s="115">
        <f t="shared" si="82"/>
        <v>22776.846037021682</v>
      </c>
      <c r="AA56" s="115">
        <f t="shared" si="83"/>
        <v>32552.533184000007</v>
      </c>
      <c r="AB56" s="115">
        <f t="shared" si="84"/>
        <v>923.56250000000057</v>
      </c>
      <c r="AC56" s="115">
        <f t="shared" si="85"/>
        <v>923.5625</v>
      </c>
      <c r="AD56" s="115">
        <f t="shared" si="86"/>
        <v>1319.9500440000006</v>
      </c>
      <c r="AE56" s="115">
        <f t="shared" si="87"/>
        <v>19151.30647067049</v>
      </c>
      <c r="AF56" s="115">
        <f t="shared" si="88"/>
        <v>27370.933552000006</v>
      </c>
      <c r="AG56" s="115">
        <f t="shared" si="89"/>
        <v>923.56250000000057</v>
      </c>
      <c r="AH56" s="115">
        <f t="shared" si="90"/>
        <v>923.5625</v>
      </c>
      <c r="AI56" s="115">
        <f t="shared" si="91"/>
        <v>1319.9500440000004</v>
      </c>
      <c r="AK56" s="151"/>
      <c r="AL56" s="42" t="s">
        <v>325</v>
      </c>
      <c r="AM56" s="44">
        <v>14777</v>
      </c>
      <c r="AN56" s="44">
        <v>1319.9500440000004</v>
      </c>
      <c r="AO56" s="44">
        <v>390.73330300000003</v>
      </c>
      <c r="AP56" s="44">
        <v>323.84997700000002</v>
      </c>
      <c r="AQ56" s="44">
        <v>11.195120654126812</v>
      </c>
      <c r="AR56" s="181">
        <v>16</v>
      </c>
      <c r="AS56" s="181">
        <v>45.39431667721361</v>
      </c>
      <c r="AT56" s="44">
        <v>53.987928369071824</v>
      </c>
      <c r="AU56" s="44">
        <v>-4.8048793458731867</v>
      </c>
      <c r="AV56" s="44">
        <v>21119.200704000006</v>
      </c>
      <c r="AW56" s="44">
        <v>6342.2007039999999</v>
      </c>
      <c r="AX56" s="44">
        <v>396.38754399999999</v>
      </c>
      <c r="AY56" s="125"/>
    </row>
    <row r="57" spans="1:51" x14ac:dyDescent="0.25">
      <c r="A57" s="112" t="s">
        <v>439</v>
      </c>
      <c r="B57" s="112" t="str">
        <f t="shared" si="92"/>
        <v>Cheddar Mac N Cheese</v>
      </c>
      <c r="D57" s="144">
        <f t="shared" si="93"/>
        <v>5410</v>
      </c>
      <c r="E57" s="145">
        <f t="shared" si="94"/>
        <v>1192.9166849999999</v>
      </c>
      <c r="F57" s="145">
        <f t="shared" si="67"/>
        <v>241.41664799999992</v>
      </c>
      <c r="G57" s="145">
        <f t="shared" si="68"/>
        <v>151.53331600000004</v>
      </c>
      <c r="H57" s="146">
        <f t="shared" si="95"/>
        <v>4.5351029690728151</v>
      </c>
      <c r="I57" s="147">
        <f t="shared" si="96"/>
        <v>16</v>
      </c>
      <c r="J57" s="148">
        <f t="shared" si="97"/>
        <v>0.21321149556503483</v>
      </c>
      <c r="K57" s="148">
        <f t="shared" si="98"/>
        <v>0.23155356733245508</v>
      </c>
      <c r="L57" s="149">
        <f t="shared" si="72"/>
        <v>15.999999999999995</v>
      </c>
      <c r="M57" s="113">
        <f t="shared" si="99"/>
        <v>0.75221752456438729</v>
      </c>
      <c r="N57" s="113">
        <f t="shared" si="100"/>
        <v>0.53900602899935246</v>
      </c>
      <c r="O57" s="113">
        <f t="shared" si="75"/>
        <v>0.83168720795530737</v>
      </c>
      <c r="P57" s="113">
        <f t="shared" si="76"/>
        <v>0.60013364062285235</v>
      </c>
      <c r="Q57" s="150">
        <f t="shared" si="101"/>
        <v>16</v>
      </c>
      <c r="R57" s="113">
        <f t="shared" si="102"/>
        <v>0.21321149556503477</v>
      </c>
      <c r="S57" s="113">
        <f t="shared" si="103"/>
        <v>0</v>
      </c>
      <c r="T57" s="113">
        <f t="shared" si="80"/>
        <v>0.23573669538362463</v>
      </c>
      <c r="U57" s="113">
        <f t="shared" si="81"/>
        <v>4.183128051169549E-3</v>
      </c>
      <c r="W57" s="114"/>
      <c r="X57" s="114"/>
      <c r="Y57" s="113"/>
      <c r="Z57" s="115">
        <f t="shared" si="82"/>
        <v>7192.0685484334554</v>
      </c>
      <c r="AA57" s="115">
        <f t="shared" si="83"/>
        <v>25373.866383999997</v>
      </c>
      <c r="AB57" s="115">
        <f t="shared" si="84"/>
        <v>338.12500000000011</v>
      </c>
      <c r="AC57" s="115">
        <f t="shared" si="85"/>
        <v>338.125</v>
      </c>
      <c r="AD57" s="115">
        <f t="shared" si="86"/>
        <v>1192.9166849999999</v>
      </c>
      <c r="AE57" s="115">
        <f t="shared" si="87"/>
        <v>6504.8493571284062</v>
      </c>
      <c r="AF57" s="115">
        <f t="shared" si="88"/>
        <v>22949.333327999997</v>
      </c>
      <c r="AG57" s="115">
        <f t="shared" si="89"/>
        <v>332.12500000000017</v>
      </c>
      <c r="AH57" s="115">
        <f t="shared" si="90"/>
        <v>338.125</v>
      </c>
      <c r="AI57" s="115">
        <f t="shared" si="91"/>
        <v>1192.9166849999999</v>
      </c>
      <c r="AK57" s="151"/>
      <c r="AL57" s="42" t="s">
        <v>350</v>
      </c>
      <c r="AM57" s="44">
        <v>5410</v>
      </c>
      <c r="AN57" s="44">
        <v>1192.9166849999999</v>
      </c>
      <c r="AO57" s="44">
        <v>241.41664799999992</v>
      </c>
      <c r="AP57" s="44">
        <v>151.53331600000004</v>
      </c>
      <c r="AQ57" s="44">
        <v>4.5351029690728151</v>
      </c>
      <c r="AR57" s="181">
        <v>16</v>
      </c>
      <c r="AS57" s="181">
        <v>21.321149556503482</v>
      </c>
      <c r="AT57" s="44">
        <v>23.155356733245508</v>
      </c>
      <c r="AU57" s="44">
        <v>-11.464897030927187</v>
      </c>
      <c r="AV57" s="44">
        <v>19086.666959999999</v>
      </c>
      <c r="AW57" s="44">
        <v>13676.66696</v>
      </c>
      <c r="AX57" s="44">
        <v>854.79168500000003</v>
      </c>
      <c r="AY57" s="125"/>
    </row>
    <row r="58" spans="1:51" ht="15.75" customHeight="1" x14ac:dyDescent="0.25">
      <c r="A58" s="112" t="s">
        <v>439</v>
      </c>
      <c r="B58" s="112" t="str">
        <f t="shared" si="65"/>
        <v>Classic Tuna Salad Spread</v>
      </c>
      <c r="D58" s="144">
        <f t="shared" si="66"/>
        <v>2148</v>
      </c>
      <c r="E58" s="145">
        <f t="shared" si="66"/>
        <v>503.91667699999999</v>
      </c>
      <c r="F58" s="145">
        <f t="shared" si="67"/>
        <v>47.749992999999996</v>
      </c>
      <c r="G58" s="145">
        <f t="shared" si="68"/>
        <v>72.583327999999995</v>
      </c>
      <c r="H58" s="146">
        <f t="shared" si="69"/>
        <v>4.2626094710495162</v>
      </c>
      <c r="I58" s="147">
        <f t="shared" si="70"/>
        <v>6</v>
      </c>
      <c r="J58" s="148">
        <f t="shared" si="71"/>
        <v>0.46028567761939065</v>
      </c>
      <c r="K58" s="148">
        <f t="shared" si="71"/>
        <v>0.52084591830304583</v>
      </c>
      <c r="L58" s="149">
        <f t="shared" si="72"/>
        <v>7.4756380510440854</v>
      </c>
      <c r="M58" s="113">
        <f t="shared" si="73"/>
        <v>0.80723536822502318</v>
      </c>
      <c r="N58" s="113">
        <f t="shared" si="74"/>
        <v>0.34694969060563252</v>
      </c>
      <c r="O58" s="113">
        <f t="shared" si="75"/>
        <v>0.91344412197314739</v>
      </c>
      <c r="P58" s="113">
        <f t="shared" si="76"/>
        <v>0.39259820367010156</v>
      </c>
      <c r="Q58" s="150">
        <f t="shared" si="77"/>
        <v>6</v>
      </c>
      <c r="R58" s="113">
        <f t="shared" si="78"/>
        <v>0.57348818766035459</v>
      </c>
      <c r="S58" s="113">
        <f t="shared" si="79"/>
        <v>0.11320251004096393</v>
      </c>
      <c r="T58" s="113">
        <f t="shared" si="80"/>
        <v>0.64894259426620804</v>
      </c>
      <c r="U58" s="113">
        <f t="shared" si="81"/>
        <v>0.12809667596316221</v>
      </c>
      <c r="W58" s="114"/>
      <c r="X58" s="114"/>
      <c r="Y58" s="113"/>
      <c r="Z58" s="115">
        <f t="shared" si="82"/>
        <v>2660.9339537774417</v>
      </c>
      <c r="AA58" s="115">
        <f t="shared" si="83"/>
        <v>3745.499988</v>
      </c>
      <c r="AB58" s="115">
        <f t="shared" si="84"/>
        <v>287.33333333333326</v>
      </c>
      <c r="AC58" s="115">
        <f t="shared" si="85"/>
        <v>358</v>
      </c>
      <c r="AD58" s="115">
        <f t="shared" si="86"/>
        <v>503.91667699999999</v>
      </c>
      <c r="AE58" s="115">
        <f t="shared" si="87"/>
        <v>2351.5395724043478</v>
      </c>
      <c r="AF58" s="115">
        <f t="shared" si="88"/>
        <v>3310.0000199999995</v>
      </c>
      <c r="AG58" s="115">
        <f t="shared" si="89"/>
        <v>287.33333333333331</v>
      </c>
      <c r="AH58" s="115">
        <f t="shared" si="90"/>
        <v>358.00000000000006</v>
      </c>
      <c r="AI58" s="115">
        <f t="shared" si="91"/>
        <v>503.91667699999999</v>
      </c>
      <c r="AK58" s="151"/>
      <c r="AL58" s="42" t="s">
        <v>327</v>
      </c>
      <c r="AM58" s="44">
        <v>2148</v>
      </c>
      <c r="AN58" s="44">
        <v>503.91667699999999</v>
      </c>
      <c r="AO58" s="44">
        <v>47.749992999999996</v>
      </c>
      <c r="AP58" s="44">
        <v>72.583327999999995</v>
      </c>
      <c r="AQ58" s="44">
        <v>4.2626094710495162</v>
      </c>
      <c r="AR58" s="181">
        <v>6</v>
      </c>
      <c r="AS58" s="181">
        <v>46.028567761939065</v>
      </c>
      <c r="AT58" s="44">
        <v>52.084591830304582</v>
      </c>
      <c r="AU58" s="44">
        <v>-1.7373905289504836</v>
      </c>
      <c r="AV58" s="44">
        <v>3663.2000859999998</v>
      </c>
      <c r="AW58" s="44">
        <v>1515.2000860000001</v>
      </c>
      <c r="AX58" s="44">
        <v>216.58334366666671</v>
      </c>
      <c r="AY58" s="125"/>
    </row>
    <row r="59" spans="1:51" x14ac:dyDescent="0.25">
      <c r="A59" s="112" t="s">
        <v>439</v>
      </c>
      <c r="B59" s="112" t="str">
        <f t="shared" si="65"/>
        <v>Classic Yellow Potato Salad</v>
      </c>
      <c r="D59" s="144">
        <f t="shared" si="66"/>
        <v>10769</v>
      </c>
      <c r="E59" s="145">
        <f t="shared" si="66"/>
        <v>1423.2500210000001</v>
      </c>
      <c r="F59" s="145">
        <f t="shared" si="67"/>
        <v>100.63331399999998</v>
      </c>
      <c r="G59" s="145">
        <f t="shared" si="68"/>
        <v>138.26666000000003</v>
      </c>
      <c r="H59" s="146">
        <f t="shared" si="69"/>
        <v>7.5664850455674078</v>
      </c>
      <c r="I59" s="147">
        <f t="shared" si="70"/>
        <v>8</v>
      </c>
      <c r="J59" s="148">
        <f t="shared" si="71"/>
        <v>0.80986974945062062</v>
      </c>
      <c r="K59" s="148">
        <f t="shared" si="71"/>
        <v>0.841763913639754</v>
      </c>
      <c r="L59" s="149">
        <f t="shared" si="72"/>
        <v>7.9999999999999982</v>
      </c>
      <c r="M59" s="113">
        <f t="shared" si="73"/>
        <v>0.8562705082461588</v>
      </c>
      <c r="N59" s="113">
        <f t="shared" si="74"/>
        <v>4.6400758795538177E-2</v>
      </c>
      <c r="O59" s="113">
        <f t="shared" si="75"/>
        <v>0.93396258644694741</v>
      </c>
      <c r="P59" s="113">
        <f t="shared" si="76"/>
        <v>9.2198672807193405E-2</v>
      </c>
      <c r="Q59" s="150">
        <f t="shared" si="77"/>
        <v>8</v>
      </c>
      <c r="R59" s="113">
        <f t="shared" si="78"/>
        <v>0.8098697494506204</v>
      </c>
      <c r="S59" s="113">
        <f t="shared" si="79"/>
        <v>0</v>
      </c>
      <c r="T59" s="113">
        <f t="shared" si="80"/>
        <v>0.88335174293378571</v>
      </c>
      <c r="U59" s="113">
        <f t="shared" si="81"/>
        <v>4.1587829294031708E-2</v>
      </c>
      <c r="W59" s="114"/>
      <c r="X59" s="114"/>
      <c r="Y59" s="113"/>
      <c r="Z59" s="115">
        <f t="shared" si="82"/>
        <v>12576.633080657441</v>
      </c>
      <c r="AA59" s="115">
        <f t="shared" si="83"/>
        <v>13297.19996</v>
      </c>
      <c r="AB59" s="115">
        <f t="shared" si="84"/>
        <v>1346.1250000000002</v>
      </c>
      <c r="AC59" s="115">
        <f t="shared" si="85"/>
        <v>1346.125</v>
      </c>
      <c r="AD59" s="115">
        <f t="shared" si="86"/>
        <v>1423.2500210000003</v>
      </c>
      <c r="AE59" s="115">
        <f t="shared" si="87"/>
        <v>11530.440465466889</v>
      </c>
      <c r="AF59" s="115">
        <f t="shared" si="88"/>
        <v>12191.06668</v>
      </c>
      <c r="AG59" s="115">
        <f t="shared" si="89"/>
        <v>1282.7500000000002</v>
      </c>
      <c r="AH59" s="115">
        <f t="shared" si="90"/>
        <v>1346.125</v>
      </c>
      <c r="AI59" s="115">
        <f t="shared" si="91"/>
        <v>1423.2500210000001</v>
      </c>
      <c r="AK59" s="151"/>
      <c r="AL59" s="42" t="s">
        <v>351</v>
      </c>
      <c r="AM59" s="44">
        <v>10769</v>
      </c>
      <c r="AN59" s="44">
        <v>1423.2500210000001</v>
      </c>
      <c r="AO59" s="44">
        <v>100.63331399999998</v>
      </c>
      <c r="AP59" s="44">
        <v>138.26666000000003</v>
      </c>
      <c r="AQ59" s="44">
        <v>7.5664850455674078</v>
      </c>
      <c r="AR59" s="181">
        <v>8</v>
      </c>
      <c r="AS59" s="181">
        <v>80.986974945062059</v>
      </c>
      <c r="AT59" s="44">
        <v>84.176391363975398</v>
      </c>
      <c r="AU59" s="44">
        <v>-0.4335149544325918</v>
      </c>
      <c r="AV59" s="44">
        <v>11386.000168</v>
      </c>
      <c r="AW59" s="44">
        <v>617.00016800000003</v>
      </c>
      <c r="AX59" s="44">
        <v>77.125021000000004</v>
      </c>
      <c r="AY59" s="125"/>
    </row>
    <row r="60" spans="1:51" x14ac:dyDescent="0.25">
      <c r="A60" s="112" t="s">
        <v>439</v>
      </c>
      <c r="B60" s="112" t="str">
        <f t="shared" si="65"/>
        <v>Combo Bean Salad</v>
      </c>
      <c r="D60" s="144">
        <f t="shared" si="66"/>
        <v>9726</v>
      </c>
      <c r="E60" s="145">
        <f t="shared" si="66"/>
        <v>1587.6166879999998</v>
      </c>
      <c r="F60" s="145">
        <f t="shared" si="67"/>
        <v>244.666642</v>
      </c>
      <c r="G60" s="145">
        <f t="shared" si="68"/>
        <v>78.366659999999996</v>
      </c>
      <c r="H60" s="146">
        <f t="shared" si="69"/>
        <v>6.1261638741353419</v>
      </c>
      <c r="I60" s="147">
        <f t="shared" si="70"/>
        <v>6</v>
      </c>
      <c r="J60" s="148">
        <f t="shared" si="71"/>
        <v>0.8484023805950982</v>
      </c>
      <c r="K60" s="148">
        <f t="shared" si="71"/>
        <v>0.88468850502503882</v>
      </c>
      <c r="L60" s="149">
        <f t="shared" si="72"/>
        <v>5.9999999999999991</v>
      </c>
      <c r="M60" s="113">
        <f t="shared" si="73"/>
        <v>0.83093015272776372</v>
      </c>
      <c r="N60" s="113">
        <f t="shared" si="74"/>
        <v>-1.7472227867334489E-2</v>
      </c>
      <c r="O60" s="113">
        <f t="shared" si="75"/>
        <v>0.86646899090655383</v>
      </c>
      <c r="P60" s="113">
        <f t="shared" si="76"/>
        <v>-1.8219514118484992E-2</v>
      </c>
      <c r="Q60" s="150">
        <f t="shared" si="77"/>
        <v>6</v>
      </c>
      <c r="R60" s="113">
        <f t="shared" si="78"/>
        <v>0.84840238059509809</v>
      </c>
      <c r="S60" s="113">
        <f t="shared" si="79"/>
        <v>0</v>
      </c>
      <c r="T60" s="113">
        <f t="shared" si="80"/>
        <v>0.88468850502503904</v>
      </c>
      <c r="U60" s="113">
        <f t="shared" si="81"/>
        <v>0</v>
      </c>
      <c r="W60" s="114"/>
      <c r="X60" s="114"/>
      <c r="Y60" s="113"/>
      <c r="Z60" s="115">
        <f t="shared" si="82"/>
        <v>11704.95494485505</v>
      </c>
      <c r="AA60" s="115">
        <f t="shared" si="83"/>
        <v>11463.899939999998</v>
      </c>
      <c r="AB60" s="115">
        <f t="shared" si="84"/>
        <v>1621.0000000000002</v>
      </c>
      <c r="AC60" s="115">
        <f t="shared" si="85"/>
        <v>1621</v>
      </c>
      <c r="AD60" s="115">
        <f t="shared" si="86"/>
        <v>1587.6166879999998</v>
      </c>
      <c r="AE60" s="115">
        <f t="shared" si="87"/>
        <v>11224.867943426403</v>
      </c>
      <c r="AF60" s="115">
        <f t="shared" si="88"/>
        <v>10993.699979999998</v>
      </c>
      <c r="AG60" s="115">
        <f t="shared" si="89"/>
        <v>1620.9999999999995</v>
      </c>
      <c r="AH60" s="115">
        <f t="shared" si="90"/>
        <v>1621</v>
      </c>
      <c r="AI60" s="115">
        <f t="shared" si="91"/>
        <v>1587.6166879999998</v>
      </c>
      <c r="AK60" s="151"/>
      <c r="AL60" s="42" t="s">
        <v>328</v>
      </c>
      <c r="AM60" s="44">
        <v>9726</v>
      </c>
      <c r="AN60" s="44">
        <v>1587.6166879999998</v>
      </c>
      <c r="AO60" s="44">
        <v>244.666642</v>
      </c>
      <c r="AP60" s="44">
        <v>78.366659999999996</v>
      </c>
      <c r="AQ60" s="44">
        <v>6.1261638741353419</v>
      </c>
      <c r="AR60" s="181">
        <v>6</v>
      </c>
      <c r="AS60" s="181">
        <v>84.840238059509815</v>
      </c>
      <c r="AT60" s="44">
        <v>88.468850502503884</v>
      </c>
      <c r="AU60" s="44">
        <v>0.126163874135342</v>
      </c>
      <c r="AV60" s="44">
        <v>9525.7001280000022</v>
      </c>
      <c r="AW60" s="44">
        <v>-200.29987199999988</v>
      </c>
      <c r="AX60" s="44">
        <v>-33.383311999999975</v>
      </c>
      <c r="AY60" s="125"/>
    </row>
    <row r="61" spans="1:51" x14ac:dyDescent="0.25">
      <c r="A61" s="112" t="s">
        <v>439</v>
      </c>
      <c r="B61" s="112" t="str">
        <f t="shared" si="65"/>
        <v>Creamy Coleslaw Dressing</v>
      </c>
      <c r="D61" s="144">
        <f t="shared" si="66"/>
        <v>46069</v>
      </c>
      <c r="E61" s="145">
        <f t="shared" si="66"/>
        <v>3013.333357</v>
      </c>
      <c r="F61" s="145">
        <f t="shared" si="67"/>
        <v>140.733317</v>
      </c>
      <c r="G61" s="145">
        <f t="shared" si="68"/>
        <v>57.899994999999997</v>
      </c>
      <c r="H61" s="146">
        <f t="shared" si="69"/>
        <v>15.288384835677508</v>
      </c>
      <c r="I61" s="147">
        <f t="shared" si="70"/>
        <v>16</v>
      </c>
      <c r="J61" s="148">
        <f t="shared" si="71"/>
        <v>0.89643287017559015</v>
      </c>
      <c r="K61" s="148">
        <f t="shared" si="71"/>
        <v>0.91288891377443349</v>
      </c>
      <c r="L61" s="149">
        <f t="shared" si="72"/>
        <v>16</v>
      </c>
      <c r="M61" s="113">
        <f t="shared" si="73"/>
        <v>0.93815835204110576</v>
      </c>
      <c r="N61" s="113">
        <f t="shared" si="74"/>
        <v>4.1725481865515612E-2</v>
      </c>
      <c r="O61" s="113">
        <f t="shared" si="75"/>
        <v>0.95538036080210009</v>
      </c>
      <c r="P61" s="113">
        <f t="shared" si="76"/>
        <v>4.2491447027666607E-2</v>
      </c>
      <c r="Q61" s="150">
        <f t="shared" si="77"/>
        <v>16</v>
      </c>
      <c r="R61" s="113">
        <f t="shared" si="78"/>
        <v>0.89643287017559015</v>
      </c>
      <c r="S61" s="113">
        <f t="shared" si="79"/>
        <v>0</v>
      </c>
      <c r="T61" s="113">
        <f t="shared" si="80"/>
        <v>0.91288891377443337</v>
      </c>
      <c r="U61" s="113">
        <f t="shared" si="81"/>
        <v>0</v>
      </c>
      <c r="W61" s="114"/>
      <c r="X61" s="114"/>
      <c r="Y61" s="113"/>
      <c r="Z61" s="115">
        <f t="shared" si="82"/>
        <v>49105.782515041203</v>
      </c>
      <c r="AA61" s="115">
        <f t="shared" si="83"/>
        <v>51391.466704000006</v>
      </c>
      <c r="AB61" s="115">
        <f t="shared" si="84"/>
        <v>2879.3125</v>
      </c>
      <c r="AC61" s="115">
        <f t="shared" si="85"/>
        <v>2879.3125</v>
      </c>
      <c r="AD61" s="115">
        <f t="shared" si="86"/>
        <v>3013.333357</v>
      </c>
      <c r="AE61" s="115">
        <f t="shared" si="87"/>
        <v>48220.585109497399</v>
      </c>
      <c r="AF61" s="115">
        <f t="shared" si="88"/>
        <v>50465.066784000002</v>
      </c>
      <c r="AG61" s="115">
        <f t="shared" si="89"/>
        <v>2879.3125000000005</v>
      </c>
      <c r="AH61" s="115">
        <f t="shared" si="90"/>
        <v>2879.3125</v>
      </c>
      <c r="AI61" s="115">
        <f t="shared" si="91"/>
        <v>3013.333357</v>
      </c>
      <c r="AK61" s="151"/>
      <c r="AL61" s="42" t="s">
        <v>376</v>
      </c>
      <c r="AM61" s="44">
        <v>46069</v>
      </c>
      <c r="AN61" s="44">
        <v>3013.333357</v>
      </c>
      <c r="AO61" s="44">
        <v>140.733317</v>
      </c>
      <c r="AP61" s="44">
        <v>57.899994999999997</v>
      </c>
      <c r="AQ61" s="44">
        <v>15.28838483567751</v>
      </c>
      <c r="AR61" s="181">
        <v>16</v>
      </c>
      <c r="AS61" s="181">
        <v>89.643287017559018</v>
      </c>
      <c r="AT61" s="44">
        <v>91.288891377443349</v>
      </c>
      <c r="AU61" s="44">
        <v>-0.71161516432249072</v>
      </c>
      <c r="AV61" s="44">
        <v>48213.333712</v>
      </c>
      <c r="AW61" s="44">
        <v>2144.3337120000001</v>
      </c>
      <c r="AX61" s="44">
        <v>134.02085700000001</v>
      </c>
      <c r="AY61" s="125"/>
    </row>
    <row r="62" spans="1:51" x14ac:dyDescent="0.25">
      <c r="A62" s="112" t="s">
        <v>439</v>
      </c>
      <c r="B62" s="112" t="str">
        <f t="shared" si="65"/>
        <v>Creamy Fruit Salad</v>
      </c>
      <c r="D62" s="144">
        <f t="shared" si="66"/>
        <v>12817</v>
      </c>
      <c r="E62" s="145">
        <f t="shared" si="66"/>
        <v>1495.9167330000002</v>
      </c>
      <c r="F62" s="145">
        <f t="shared" si="67"/>
        <v>343.79995100000008</v>
      </c>
      <c r="G62" s="145">
        <f t="shared" si="68"/>
        <v>456.49996899999991</v>
      </c>
      <c r="H62" s="146">
        <f t="shared" si="69"/>
        <v>8.567990261260082</v>
      </c>
      <c r="I62" s="147">
        <f t="shared" si="70"/>
        <v>16</v>
      </c>
      <c r="J62" s="148">
        <f t="shared" si="71"/>
        <v>0.34886189809372486</v>
      </c>
      <c r="K62" s="148">
        <f t="shared" si="71"/>
        <v>0.43542709970879406</v>
      </c>
      <c r="L62" s="149">
        <f t="shared" si="72"/>
        <v>15.999999999999998</v>
      </c>
      <c r="M62" s="113">
        <f t="shared" si="73"/>
        <v>0.65147020471504258</v>
      </c>
      <c r="N62" s="113">
        <f t="shared" si="74"/>
        <v>0.30260830662131771</v>
      </c>
      <c r="O62" s="113">
        <f t="shared" si="75"/>
        <v>0.81312342601987286</v>
      </c>
      <c r="P62" s="113">
        <f t="shared" si="76"/>
        <v>0.3776963263110788</v>
      </c>
      <c r="Q62" s="150">
        <f t="shared" si="77"/>
        <v>16</v>
      </c>
      <c r="R62" s="113">
        <f t="shared" si="78"/>
        <v>0.34886189809372481</v>
      </c>
      <c r="S62" s="113">
        <f t="shared" si="79"/>
        <v>0</v>
      </c>
      <c r="T62" s="113">
        <f t="shared" si="80"/>
        <v>0.43542709970879395</v>
      </c>
      <c r="U62" s="113">
        <f t="shared" si="81"/>
        <v>0</v>
      </c>
      <c r="W62" s="114"/>
      <c r="X62" s="114"/>
      <c r="Y62" s="113"/>
      <c r="Z62" s="115">
        <f t="shared" si="82"/>
        <v>19673.961920647223</v>
      </c>
      <c r="AA62" s="115">
        <f t="shared" si="83"/>
        <v>36739.466448000006</v>
      </c>
      <c r="AB62" s="115">
        <f t="shared" si="84"/>
        <v>801.06250000000011</v>
      </c>
      <c r="AC62" s="115">
        <f t="shared" si="85"/>
        <v>801.0625</v>
      </c>
      <c r="AD62" s="115">
        <f t="shared" si="86"/>
        <v>1495.9167330000002</v>
      </c>
      <c r="AE62" s="115">
        <f t="shared" si="87"/>
        <v>15762.674631989696</v>
      </c>
      <c r="AF62" s="115">
        <f t="shared" si="88"/>
        <v>29435.466944000007</v>
      </c>
      <c r="AG62" s="115">
        <f t="shared" si="89"/>
        <v>801.06250000000023</v>
      </c>
      <c r="AH62" s="115">
        <f t="shared" si="90"/>
        <v>801.0625</v>
      </c>
      <c r="AI62" s="115">
        <f t="shared" si="91"/>
        <v>1495.9167330000002</v>
      </c>
      <c r="AK62" s="151"/>
      <c r="AL62" s="42" t="s">
        <v>329</v>
      </c>
      <c r="AM62" s="44">
        <v>12817</v>
      </c>
      <c r="AN62" s="44">
        <v>1495.9167330000002</v>
      </c>
      <c r="AO62" s="44">
        <v>343.79995100000008</v>
      </c>
      <c r="AP62" s="44">
        <v>456.49996899999991</v>
      </c>
      <c r="AQ62" s="44">
        <v>8.567990261260082</v>
      </c>
      <c r="AR62" s="181">
        <v>16</v>
      </c>
      <c r="AS62" s="181">
        <v>34.886189809372489</v>
      </c>
      <c r="AT62" s="44">
        <v>43.542709970879407</v>
      </c>
      <c r="AU62" s="44">
        <v>-7.4320097387399189</v>
      </c>
      <c r="AV62" s="44">
        <v>23934.667728000004</v>
      </c>
      <c r="AW62" s="44">
        <v>11117.667727999999</v>
      </c>
      <c r="AX62" s="44">
        <v>694.85423299999991</v>
      </c>
      <c r="AY62" s="125"/>
    </row>
    <row r="63" spans="1:51" ht="15.75" customHeight="1" x14ac:dyDescent="0.25">
      <c r="A63" s="112" t="s">
        <v>439</v>
      </c>
      <c r="B63" s="112" t="str">
        <f t="shared" ref="B63:B66" si="104">AL63</f>
        <v>German Yellow Potato Salad</v>
      </c>
      <c r="D63" s="144">
        <f t="shared" ref="D63:D66" si="105">AM63</f>
        <v>293</v>
      </c>
      <c r="E63" s="145">
        <f t="shared" ref="E63:E66" si="106">AN63</f>
        <v>38.200000000000003</v>
      </c>
      <c r="F63" s="145">
        <f t="shared" si="67"/>
        <v>9.233333</v>
      </c>
      <c r="G63" s="145">
        <f t="shared" si="68"/>
        <v>2.15</v>
      </c>
      <c r="H63" s="146">
        <f t="shared" ref="H63:H66" si="107">IF(ISERROR(D63/E63),0,D63/E63)</f>
        <v>7.670157068062827</v>
      </c>
      <c r="I63" s="147">
        <f t="shared" ref="I63:I66" si="108">AR63</f>
        <v>8</v>
      </c>
      <c r="J63" s="148">
        <f t="shared" ref="J63:J66" si="109">AS63/100</f>
        <v>0.73865546715062491</v>
      </c>
      <c r="K63" s="148">
        <f t="shared" ref="K63:K66" si="110">AT63/100</f>
        <v>0.77213633711972118</v>
      </c>
      <c r="L63" s="149">
        <f t="shared" si="72"/>
        <v>8</v>
      </c>
      <c r="M63" s="113">
        <f t="shared" ref="M63:M66" si="111">IF(ISERROR(D63/Z63),0,D63/Z63)</f>
        <v>0.77042017324652212</v>
      </c>
      <c r="N63" s="113">
        <f t="shared" ref="N63:N66" si="112">M63-J63</f>
        <v>3.1764706095897211E-2</v>
      </c>
      <c r="O63" s="113">
        <f t="shared" si="75"/>
        <v>0.8053408348934703</v>
      </c>
      <c r="P63" s="113">
        <f t="shared" si="76"/>
        <v>3.320449777374912E-2</v>
      </c>
      <c r="Q63" s="150">
        <f t="shared" ref="Q63:Q66" si="113">I63</f>
        <v>8</v>
      </c>
      <c r="R63" s="113">
        <f t="shared" ref="R63:R66" si="114">IF(ISERROR(D63/AA63),0,D63/AA63)</f>
        <v>0.73865546715062491</v>
      </c>
      <c r="S63" s="113">
        <f t="shared" ref="S63:S66" si="115">R63-J63</f>
        <v>0</v>
      </c>
      <c r="T63" s="113">
        <f t="shared" si="80"/>
        <v>0.77213633711972118</v>
      </c>
      <c r="U63" s="113">
        <f t="shared" si="81"/>
        <v>0</v>
      </c>
      <c r="W63" s="114"/>
      <c r="X63" s="114"/>
      <c r="Y63" s="113"/>
      <c r="Z63" s="115">
        <f t="shared" si="82"/>
        <v>380.31195206806285</v>
      </c>
      <c r="AA63" s="115">
        <f t="shared" si="83"/>
        <v>396.66666400000003</v>
      </c>
      <c r="AB63" s="115">
        <f t="shared" si="84"/>
        <v>36.625</v>
      </c>
      <c r="AC63" s="115">
        <f t="shared" si="85"/>
        <v>36.625</v>
      </c>
      <c r="AD63" s="115">
        <f t="shared" si="86"/>
        <v>38.200000000000003</v>
      </c>
      <c r="AE63" s="115">
        <f t="shared" si="87"/>
        <v>363.82111437172779</v>
      </c>
      <c r="AF63" s="115">
        <f t="shared" si="88"/>
        <v>379.46666400000004</v>
      </c>
      <c r="AG63" s="115">
        <f t="shared" si="89"/>
        <v>36.625</v>
      </c>
      <c r="AH63" s="115">
        <f t="shared" si="90"/>
        <v>36.625</v>
      </c>
      <c r="AI63" s="115">
        <f t="shared" si="91"/>
        <v>38.200000000000003</v>
      </c>
      <c r="AK63" s="151"/>
      <c r="AL63" s="42" t="s">
        <v>330</v>
      </c>
      <c r="AM63" s="44">
        <v>293</v>
      </c>
      <c r="AN63" s="44">
        <v>38.200000000000003</v>
      </c>
      <c r="AO63" s="44">
        <v>9.233333</v>
      </c>
      <c r="AP63" s="44">
        <v>2.15</v>
      </c>
      <c r="AQ63" s="44">
        <v>7.6701570680628279</v>
      </c>
      <c r="AR63" s="181">
        <v>8</v>
      </c>
      <c r="AS63" s="181">
        <v>73.865546715062493</v>
      </c>
      <c r="AT63" s="44">
        <v>77.213633711972122</v>
      </c>
      <c r="AU63" s="44">
        <v>-0.32984293193717235</v>
      </c>
      <c r="AV63" s="44">
        <v>305.60000000000002</v>
      </c>
      <c r="AW63" s="44">
        <v>12.6</v>
      </c>
      <c r="AX63" s="44">
        <v>1.575</v>
      </c>
      <c r="AY63" s="125"/>
    </row>
    <row r="64" spans="1:51" ht="15.75" customHeight="1" x14ac:dyDescent="0.25">
      <c r="A64" s="112" t="s">
        <v>439</v>
      </c>
      <c r="B64" s="112" t="str">
        <f t="shared" si="104"/>
        <v>Greek Pasta Salad</v>
      </c>
      <c r="D64" s="144">
        <f t="shared" si="105"/>
        <v>14783</v>
      </c>
      <c r="E64" s="145">
        <f t="shared" si="106"/>
        <v>1664.1333930000005</v>
      </c>
      <c r="F64" s="145">
        <f t="shared" si="67"/>
        <v>215.13328199999995</v>
      </c>
      <c r="G64" s="145">
        <f t="shared" si="68"/>
        <v>228.26664200000002</v>
      </c>
      <c r="H64" s="146">
        <f t="shared" si="107"/>
        <v>8.883302301476018</v>
      </c>
      <c r="I64" s="147">
        <f t="shared" si="108"/>
        <v>11</v>
      </c>
      <c r="J64" s="148">
        <f t="shared" si="109"/>
        <v>0.63766920317164832</v>
      </c>
      <c r="K64" s="148">
        <f t="shared" si="110"/>
        <v>0.71512420711078251</v>
      </c>
      <c r="L64" s="149">
        <f t="shared" si="72"/>
        <v>10.999999999999998</v>
      </c>
      <c r="M64" s="113">
        <f t="shared" si="111"/>
        <v>0.78961190296570782</v>
      </c>
      <c r="N64" s="113">
        <f t="shared" si="112"/>
        <v>0.1519426997940595</v>
      </c>
      <c r="O64" s="113">
        <f t="shared" si="75"/>
        <v>0.88552274945225651</v>
      </c>
      <c r="P64" s="113">
        <f t="shared" si="76"/>
        <v>0.170398542341474</v>
      </c>
      <c r="Q64" s="150">
        <f t="shared" si="113"/>
        <v>11</v>
      </c>
      <c r="R64" s="113">
        <f t="shared" si="114"/>
        <v>0.63766920317164821</v>
      </c>
      <c r="S64" s="113">
        <f t="shared" si="115"/>
        <v>0</v>
      </c>
      <c r="T64" s="113">
        <f t="shared" si="80"/>
        <v>0.71512420711078195</v>
      </c>
      <c r="U64" s="113">
        <f t="shared" si="81"/>
        <v>0</v>
      </c>
      <c r="W64" s="114"/>
      <c r="X64" s="114"/>
      <c r="Y64" s="113"/>
      <c r="Z64" s="115">
        <f t="shared" si="82"/>
        <v>18721.855565343489</v>
      </c>
      <c r="AA64" s="115">
        <f t="shared" si="83"/>
        <v>23182.866487000003</v>
      </c>
      <c r="AB64" s="115">
        <f t="shared" si="84"/>
        <v>1343.9090909090912</v>
      </c>
      <c r="AC64" s="115">
        <f t="shared" si="85"/>
        <v>1343.909090909091</v>
      </c>
      <c r="AD64" s="115">
        <f t="shared" si="86"/>
        <v>1664.1333930000005</v>
      </c>
      <c r="AE64" s="115">
        <f t="shared" si="87"/>
        <v>16694.093979114688</v>
      </c>
      <c r="AF64" s="115">
        <f t="shared" si="88"/>
        <v>20671.933425000007</v>
      </c>
      <c r="AG64" s="115">
        <f t="shared" si="89"/>
        <v>1343.9090909090919</v>
      </c>
      <c r="AH64" s="115">
        <f t="shared" si="90"/>
        <v>1343.909090909091</v>
      </c>
      <c r="AI64" s="115">
        <f t="shared" si="91"/>
        <v>1664.1333930000005</v>
      </c>
      <c r="AK64" s="151"/>
      <c r="AL64" s="42" t="s">
        <v>352</v>
      </c>
      <c r="AM64" s="44">
        <v>14783</v>
      </c>
      <c r="AN64" s="44">
        <v>1664.1333930000005</v>
      </c>
      <c r="AO64" s="44">
        <v>215.13328199999995</v>
      </c>
      <c r="AP64" s="44">
        <v>228.26664200000002</v>
      </c>
      <c r="AQ64" s="44">
        <v>8.883302301476018</v>
      </c>
      <c r="AR64" s="181">
        <v>11</v>
      </c>
      <c r="AS64" s="181">
        <v>63.766920317164832</v>
      </c>
      <c r="AT64" s="44">
        <v>71.512420711078249</v>
      </c>
      <c r="AU64" s="44">
        <v>-2.116697698523982</v>
      </c>
      <c r="AV64" s="44">
        <v>18305.467322999993</v>
      </c>
      <c r="AW64" s="44">
        <v>3522.4673229999999</v>
      </c>
      <c r="AX64" s="44">
        <v>320.22430209090913</v>
      </c>
      <c r="AY64" s="125"/>
    </row>
    <row r="65" spans="1:51" ht="15.75" customHeight="1" x14ac:dyDescent="0.25">
      <c r="A65" s="112" t="s">
        <v>439</v>
      </c>
      <c r="B65" s="112" t="str">
        <f t="shared" si="104"/>
        <v>Ham Salad</v>
      </c>
      <c r="D65" s="144">
        <f t="shared" si="105"/>
        <v>28</v>
      </c>
      <c r="E65" s="145">
        <f t="shared" si="106"/>
        <v>49.716667000000001</v>
      </c>
      <c r="F65" s="145">
        <f t="shared" si="67"/>
        <v>0</v>
      </c>
      <c r="G65" s="145">
        <f t="shared" si="68"/>
        <v>4.1166660000000004</v>
      </c>
      <c r="H65" s="146">
        <f t="shared" si="107"/>
        <v>0.5631914142595279</v>
      </c>
      <c r="I65" s="147">
        <f t="shared" si="108"/>
        <v>8</v>
      </c>
      <c r="J65" s="148">
        <f t="shared" si="109"/>
        <v>6.5015480278733634E-2</v>
      </c>
      <c r="K65" s="148">
        <f t="shared" si="110"/>
        <v>7.0398926782441001E-2</v>
      </c>
      <c r="L65" s="149">
        <f t="shared" si="72"/>
        <v>7.9999999999999982</v>
      </c>
      <c r="M65" s="113">
        <f t="shared" si="111"/>
        <v>0.92352942367510471</v>
      </c>
      <c r="N65" s="113">
        <f t="shared" si="112"/>
        <v>0.8585139433963711</v>
      </c>
      <c r="O65" s="113">
        <f t="shared" si="75"/>
        <v>1</v>
      </c>
      <c r="P65" s="113">
        <f t="shared" si="76"/>
        <v>0.92960107321755903</v>
      </c>
      <c r="Q65" s="150">
        <f t="shared" si="113"/>
        <v>8</v>
      </c>
      <c r="R65" s="113">
        <f t="shared" si="114"/>
        <v>6.501548027873362E-2</v>
      </c>
      <c r="S65" s="113">
        <f t="shared" si="115"/>
        <v>0</v>
      </c>
      <c r="T65" s="113">
        <f t="shared" si="80"/>
        <v>7.0398926782440988E-2</v>
      </c>
      <c r="U65" s="113">
        <f t="shared" si="81"/>
        <v>0</v>
      </c>
      <c r="W65" s="114"/>
      <c r="X65" s="114"/>
      <c r="Y65" s="113"/>
      <c r="Z65" s="115">
        <f t="shared" si="82"/>
        <v>30.318470946574116</v>
      </c>
      <c r="AA65" s="115">
        <f t="shared" si="83"/>
        <v>430.66666400000003</v>
      </c>
      <c r="AB65" s="115">
        <f t="shared" si="84"/>
        <v>3.5000000000000009</v>
      </c>
      <c r="AC65" s="115">
        <f t="shared" si="85"/>
        <v>3.5</v>
      </c>
      <c r="AD65" s="115">
        <f t="shared" si="86"/>
        <v>49.716667000000001</v>
      </c>
      <c r="AE65" s="115">
        <f t="shared" si="87"/>
        <v>28</v>
      </c>
      <c r="AF65" s="115">
        <f t="shared" si="88"/>
        <v>397.73333600000001</v>
      </c>
      <c r="AG65" s="115">
        <f t="shared" si="89"/>
        <v>3.5000000000000009</v>
      </c>
      <c r="AH65" s="115">
        <f t="shared" si="90"/>
        <v>3.5</v>
      </c>
      <c r="AI65" s="115">
        <f t="shared" si="91"/>
        <v>49.716667000000001</v>
      </c>
      <c r="AK65" s="151"/>
      <c r="AL65" s="42" t="s">
        <v>331</v>
      </c>
      <c r="AM65" s="44">
        <v>28</v>
      </c>
      <c r="AN65" s="44">
        <v>49.716667000000001</v>
      </c>
      <c r="AO65" s="44">
        <v>0</v>
      </c>
      <c r="AP65" s="44">
        <v>4.1166660000000004</v>
      </c>
      <c r="AQ65" s="44">
        <v>0.5631914142595279</v>
      </c>
      <c r="AR65" s="181">
        <v>8</v>
      </c>
      <c r="AS65" s="181">
        <v>6.5015480278733637</v>
      </c>
      <c r="AT65" s="44">
        <v>7.0398926782441</v>
      </c>
      <c r="AU65" s="44">
        <v>-7.4368085857404722</v>
      </c>
      <c r="AV65" s="44">
        <v>397.73333600000001</v>
      </c>
      <c r="AW65" s="44">
        <v>369.73333600000001</v>
      </c>
      <c r="AX65" s="44">
        <v>46.216667000000001</v>
      </c>
      <c r="AY65" s="125"/>
    </row>
    <row r="66" spans="1:51" ht="15.75" customHeight="1" x14ac:dyDescent="0.25">
      <c r="A66" s="112" t="s">
        <v>439</v>
      </c>
      <c r="B66" s="112" t="str">
        <f t="shared" si="104"/>
        <v>Italian Cracked Olive Pasta Salad Base</v>
      </c>
      <c r="D66" s="144">
        <f t="shared" si="105"/>
        <v>1730</v>
      </c>
      <c r="E66" s="145">
        <f t="shared" si="106"/>
        <v>422.41667600000005</v>
      </c>
      <c r="F66" s="145">
        <f t="shared" si="67"/>
        <v>36.883322</v>
      </c>
      <c r="G66" s="145">
        <f t="shared" si="68"/>
        <v>73.716656</v>
      </c>
      <c r="H66" s="146">
        <f t="shared" si="107"/>
        <v>4.0954822531674857</v>
      </c>
      <c r="I66" s="147">
        <f t="shared" si="108"/>
        <v>6</v>
      </c>
      <c r="J66" s="148">
        <f t="shared" si="109"/>
        <v>0.54094619965351687</v>
      </c>
      <c r="K66" s="148">
        <f t="shared" si="110"/>
        <v>0.62776689438029021</v>
      </c>
      <c r="L66" s="149">
        <f t="shared" si="72"/>
        <v>5.9999999999999956</v>
      </c>
      <c r="M66" s="113">
        <f t="shared" si="111"/>
        <v>0.79250183428602594</v>
      </c>
      <c r="N66" s="113">
        <f t="shared" si="112"/>
        <v>0.25155563463250907</v>
      </c>
      <c r="O66" s="113">
        <f t="shared" si="75"/>
        <v>0.91969666413976336</v>
      </c>
      <c r="P66" s="113">
        <f t="shared" si="76"/>
        <v>0.29192976975947316</v>
      </c>
      <c r="Q66" s="150">
        <f t="shared" si="113"/>
        <v>6</v>
      </c>
      <c r="R66" s="113">
        <f t="shared" si="114"/>
        <v>0.54094619965351654</v>
      </c>
      <c r="S66" s="113">
        <f t="shared" si="115"/>
        <v>0</v>
      </c>
      <c r="T66" s="113">
        <f t="shared" si="80"/>
        <v>0.62776689438028965</v>
      </c>
      <c r="U66" s="113">
        <f t="shared" si="81"/>
        <v>0</v>
      </c>
      <c r="W66" s="114"/>
      <c r="X66" s="114"/>
      <c r="Y66" s="113"/>
      <c r="Z66" s="115">
        <f t="shared" si="82"/>
        <v>2182.9602470997143</v>
      </c>
      <c r="AA66" s="115">
        <f t="shared" si="83"/>
        <v>3198.0999240000001</v>
      </c>
      <c r="AB66" s="115">
        <f t="shared" si="84"/>
        <v>288.33333333333354</v>
      </c>
      <c r="AC66" s="115">
        <f t="shared" si="85"/>
        <v>288.33333333333337</v>
      </c>
      <c r="AD66" s="115">
        <f t="shared" si="86"/>
        <v>422.41667600000005</v>
      </c>
      <c r="AE66" s="115">
        <f t="shared" si="87"/>
        <v>1881.0549906888621</v>
      </c>
      <c r="AF66" s="115">
        <f t="shared" si="88"/>
        <v>2755.7999880000007</v>
      </c>
      <c r="AG66" s="115">
        <f t="shared" si="89"/>
        <v>288.33333333333354</v>
      </c>
      <c r="AH66" s="115">
        <f t="shared" si="90"/>
        <v>288.33333333333331</v>
      </c>
      <c r="AI66" s="115">
        <f t="shared" si="91"/>
        <v>422.41667600000005</v>
      </c>
      <c r="AK66" s="151"/>
      <c r="AL66" s="42" t="s">
        <v>332</v>
      </c>
      <c r="AM66" s="44">
        <v>1730</v>
      </c>
      <c r="AN66" s="44">
        <v>422.41667600000005</v>
      </c>
      <c r="AO66" s="44">
        <v>36.883322</v>
      </c>
      <c r="AP66" s="44">
        <v>73.716656</v>
      </c>
      <c r="AQ66" s="44">
        <v>4.0954822531674857</v>
      </c>
      <c r="AR66" s="181">
        <v>6</v>
      </c>
      <c r="AS66" s="181">
        <v>54.094619965351683</v>
      </c>
      <c r="AT66" s="44">
        <v>62.776689438029024</v>
      </c>
      <c r="AU66" s="44">
        <v>-1.9045177468325147</v>
      </c>
      <c r="AV66" s="44">
        <v>2534.5000559999999</v>
      </c>
      <c r="AW66" s="44">
        <v>804.50005599999974</v>
      </c>
      <c r="AX66" s="44">
        <v>134.08334266666671</v>
      </c>
      <c r="AY66" s="125"/>
    </row>
    <row r="67" spans="1:51" ht="15.75" customHeight="1" x14ac:dyDescent="0.25">
      <c r="A67" s="112" t="s">
        <v>439</v>
      </c>
      <c r="B67" s="112" t="str">
        <f t="shared" ref="B67:B74" si="116">AL67</f>
        <v>Kroger Sandwich Spread</v>
      </c>
      <c r="D67" s="144">
        <f t="shared" ref="D67:D74" si="117">AM67</f>
        <v>406</v>
      </c>
      <c r="E67" s="145">
        <f t="shared" ref="E67:E74" si="118">AN67</f>
        <v>94.016671000000002</v>
      </c>
      <c r="F67" s="145">
        <f t="shared" si="67"/>
        <v>23.799996</v>
      </c>
      <c r="G67" s="145">
        <f t="shared" si="68"/>
        <v>3.0833330000000001</v>
      </c>
      <c r="H67" s="146">
        <f t="shared" ref="H67:H74" si="119">IF(ISERROR(D67/E67),0,D67/E67)</f>
        <v>4.318383066339373</v>
      </c>
      <c r="I67" s="147">
        <f t="shared" ref="I67:I74" si="120">AR67</f>
        <v>8</v>
      </c>
      <c r="J67" s="148">
        <f t="shared" ref="J67:J74" si="121">AS67/100</f>
        <v>0.41976840363937135</v>
      </c>
      <c r="K67" s="148">
        <f t="shared" ref="K67:K74" si="122">AT67/100</f>
        <v>0.43075399510325652</v>
      </c>
      <c r="L67" s="149">
        <f t="shared" si="72"/>
        <v>8.0000000000000018</v>
      </c>
      <c r="M67" s="113">
        <f t="shared" ref="M67:M74" si="123">IF(ISERROR(D67/Z67),0,D67/Z67)</f>
        <v>0.7776399586435071</v>
      </c>
      <c r="N67" s="113">
        <f t="shared" ref="N67:N74" si="124">M67-J67</f>
        <v>0.35787155500413576</v>
      </c>
      <c r="O67" s="113">
        <f t="shared" si="75"/>
        <v>0.79799126383366459</v>
      </c>
      <c r="P67" s="113">
        <f t="shared" si="76"/>
        <v>0.36723726873040807</v>
      </c>
      <c r="Q67" s="150">
        <f t="shared" ref="Q67:Q74" si="125">I67</f>
        <v>8</v>
      </c>
      <c r="R67" s="113">
        <f t="shared" ref="R67:R74" si="126">IF(ISERROR(D67/AA67),0,D67/AA67)</f>
        <v>0.4197684036393714</v>
      </c>
      <c r="S67" s="113">
        <f t="shared" ref="S67:S74" si="127">R67-J67</f>
        <v>0</v>
      </c>
      <c r="T67" s="113">
        <f t="shared" si="80"/>
        <v>0.43075399510325652</v>
      </c>
      <c r="U67" s="113">
        <f t="shared" si="81"/>
        <v>0</v>
      </c>
      <c r="W67" s="114"/>
      <c r="X67" s="114"/>
      <c r="Y67" s="113"/>
      <c r="Z67" s="115">
        <f t="shared" si="82"/>
        <v>522.09251272043014</v>
      </c>
      <c r="AA67" s="115">
        <f t="shared" si="83"/>
        <v>967.19999999999993</v>
      </c>
      <c r="AB67" s="115">
        <f t="shared" si="84"/>
        <v>50.749999999999993</v>
      </c>
      <c r="AC67" s="115">
        <f t="shared" si="85"/>
        <v>50.75</v>
      </c>
      <c r="AD67" s="115">
        <f t="shared" si="86"/>
        <v>94.016671000000002</v>
      </c>
      <c r="AE67" s="115">
        <f t="shared" si="87"/>
        <v>508.77749970534478</v>
      </c>
      <c r="AF67" s="115">
        <f t="shared" si="88"/>
        <v>942.53333599999996</v>
      </c>
      <c r="AG67" s="115">
        <f t="shared" si="89"/>
        <v>50.75</v>
      </c>
      <c r="AH67" s="115">
        <f t="shared" si="90"/>
        <v>50.75</v>
      </c>
      <c r="AI67" s="115">
        <f t="shared" si="91"/>
        <v>94.016671000000002</v>
      </c>
      <c r="AK67" s="151"/>
      <c r="AL67" s="42" t="s">
        <v>334</v>
      </c>
      <c r="AM67" s="44">
        <v>406</v>
      </c>
      <c r="AN67" s="44">
        <v>94.016671000000002</v>
      </c>
      <c r="AO67" s="44">
        <v>23.799996</v>
      </c>
      <c r="AP67" s="44">
        <v>3.0833330000000001</v>
      </c>
      <c r="AQ67" s="44">
        <v>4.318383066339373</v>
      </c>
      <c r="AR67" s="181">
        <v>8</v>
      </c>
      <c r="AS67" s="181">
        <v>41.976840363937136</v>
      </c>
      <c r="AT67" s="44">
        <v>43.075399510325653</v>
      </c>
      <c r="AU67" s="44">
        <v>-3.681616933660627</v>
      </c>
      <c r="AV67" s="44">
        <v>752.13336800000002</v>
      </c>
      <c r="AW67" s="44">
        <v>346.13336800000002</v>
      </c>
      <c r="AX67" s="44">
        <v>43.266671000000002</v>
      </c>
      <c r="AY67" s="125"/>
    </row>
    <row r="68" spans="1:51" ht="15.75" customHeight="1" x14ac:dyDescent="0.25">
      <c r="A68" s="112" t="s">
        <v>439</v>
      </c>
      <c r="B68" s="112" t="str">
        <f t="shared" si="116"/>
        <v>Metro Potato Salad</v>
      </c>
      <c r="D68" s="144">
        <f t="shared" si="117"/>
        <v>3647</v>
      </c>
      <c r="E68" s="145">
        <f t="shared" si="118"/>
        <v>378.16667800000005</v>
      </c>
      <c r="F68" s="145">
        <f t="shared" si="67"/>
        <v>41.383322999999997</v>
      </c>
      <c r="G68" s="145">
        <f t="shared" si="68"/>
        <v>68.233327000000003</v>
      </c>
      <c r="H68" s="146">
        <f t="shared" si="119"/>
        <v>9.6438957004033004</v>
      </c>
      <c r="I68" s="147">
        <f t="shared" si="120"/>
        <v>16</v>
      </c>
      <c r="J68" s="148">
        <f t="shared" si="121"/>
        <v>0.46729251886198142</v>
      </c>
      <c r="K68" s="148">
        <f t="shared" si="122"/>
        <v>0.5432904289279219</v>
      </c>
      <c r="L68" s="149">
        <f t="shared" si="72"/>
        <v>15.999999999999993</v>
      </c>
      <c r="M68" s="113">
        <f t="shared" si="123"/>
        <v>0.77527593973035491</v>
      </c>
      <c r="N68" s="113">
        <f t="shared" si="124"/>
        <v>0.30798342086837349</v>
      </c>
      <c r="O68" s="113">
        <f t="shared" si="75"/>
        <v>0.90136259587328671</v>
      </c>
      <c r="P68" s="113">
        <f t="shared" si="76"/>
        <v>0.35807216694536481</v>
      </c>
      <c r="Q68" s="150">
        <f t="shared" si="125"/>
        <v>16</v>
      </c>
      <c r="R68" s="113">
        <f t="shared" si="126"/>
        <v>0.4672925188619812</v>
      </c>
      <c r="S68" s="113">
        <f t="shared" si="127"/>
        <v>0</v>
      </c>
      <c r="T68" s="113">
        <f t="shared" si="80"/>
        <v>0.54329042892792168</v>
      </c>
      <c r="U68" s="113">
        <f t="shared" si="81"/>
        <v>0</v>
      </c>
      <c r="W68" s="114"/>
      <c r="X68" s="114"/>
      <c r="Y68" s="113"/>
      <c r="Z68" s="115">
        <f t="shared" si="82"/>
        <v>4704.1315396276141</v>
      </c>
      <c r="AA68" s="115">
        <f t="shared" si="83"/>
        <v>7804.5332480000015</v>
      </c>
      <c r="AB68" s="115">
        <f t="shared" si="84"/>
        <v>227.93750000000011</v>
      </c>
      <c r="AC68" s="115">
        <f t="shared" si="85"/>
        <v>227.9375</v>
      </c>
      <c r="AD68" s="115">
        <f t="shared" si="86"/>
        <v>378.16667799999999</v>
      </c>
      <c r="AE68" s="115">
        <f t="shared" si="87"/>
        <v>4046.0964507481008</v>
      </c>
      <c r="AF68" s="115">
        <f t="shared" si="88"/>
        <v>6712.8000160000011</v>
      </c>
      <c r="AG68" s="115">
        <f t="shared" si="89"/>
        <v>227.93750000000009</v>
      </c>
      <c r="AH68" s="115">
        <f t="shared" si="90"/>
        <v>227.9375</v>
      </c>
      <c r="AI68" s="115">
        <f t="shared" si="91"/>
        <v>378.1666780000001</v>
      </c>
      <c r="AK68" s="151"/>
      <c r="AL68" s="42" t="s">
        <v>353</v>
      </c>
      <c r="AM68" s="44">
        <v>3647</v>
      </c>
      <c r="AN68" s="44">
        <v>378.16667800000005</v>
      </c>
      <c r="AO68" s="44">
        <v>41.383322999999997</v>
      </c>
      <c r="AP68" s="44">
        <v>68.233327000000003</v>
      </c>
      <c r="AQ68" s="44">
        <v>9.6438957004033004</v>
      </c>
      <c r="AR68" s="181">
        <v>16</v>
      </c>
      <c r="AS68" s="181">
        <v>46.729251886198142</v>
      </c>
      <c r="AT68" s="44">
        <v>54.329042892792188</v>
      </c>
      <c r="AU68" s="44">
        <v>-6.3561042995966988</v>
      </c>
      <c r="AV68" s="44">
        <v>6050.6668480000008</v>
      </c>
      <c r="AW68" s="44">
        <v>2403.6668480000003</v>
      </c>
      <c r="AX68" s="44">
        <v>150.22917800000002</v>
      </c>
      <c r="AY68" s="125"/>
    </row>
    <row r="69" spans="1:51" ht="15.75" customHeight="1" x14ac:dyDescent="0.25">
      <c r="A69" s="112" t="s">
        <v>439</v>
      </c>
      <c r="B69" s="112" t="str">
        <f t="shared" si="116"/>
        <v>Neptune Salad</v>
      </c>
      <c r="D69" s="144">
        <f t="shared" si="117"/>
        <v>2243</v>
      </c>
      <c r="E69" s="145">
        <f t="shared" si="118"/>
        <v>421.46669000000003</v>
      </c>
      <c r="F69" s="145">
        <f t="shared" si="67"/>
        <v>163.84998899999999</v>
      </c>
      <c r="G69" s="145">
        <f t="shared" si="68"/>
        <v>237.649991</v>
      </c>
      <c r="H69" s="146">
        <f t="shared" si="119"/>
        <v>5.3218915117586159</v>
      </c>
      <c r="I69" s="147">
        <f t="shared" si="120"/>
        <v>8</v>
      </c>
      <c r="J69" s="148">
        <f t="shared" si="121"/>
        <v>0.34068815933942997</v>
      </c>
      <c r="K69" s="148">
        <f t="shared" si="122"/>
        <v>0.47901419873941448</v>
      </c>
      <c r="L69" s="149">
        <f t="shared" si="72"/>
        <v>7.9999999999999964</v>
      </c>
      <c r="M69" s="113">
        <f t="shared" si="123"/>
        <v>0.51213093478014116</v>
      </c>
      <c r="N69" s="113">
        <f t="shared" si="124"/>
        <v>0.17144277544071118</v>
      </c>
      <c r="O69" s="113">
        <f t="shared" si="75"/>
        <v>0.7200660857983171</v>
      </c>
      <c r="P69" s="113">
        <f t="shared" si="76"/>
        <v>0.24105188705890263</v>
      </c>
      <c r="Q69" s="150">
        <f t="shared" si="125"/>
        <v>8</v>
      </c>
      <c r="R69" s="113">
        <f t="shared" si="126"/>
        <v>0.34068815933942986</v>
      </c>
      <c r="S69" s="113">
        <f t="shared" si="127"/>
        <v>0</v>
      </c>
      <c r="T69" s="113">
        <f t="shared" si="80"/>
        <v>0.47901419873941437</v>
      </c>
      <c r="U69" s="113">
        <f t="shared" si="81"/>
        <v>0</v>
      </c>
      <c r="W69" s="114"/>
      <c r="X69" s="114"/>
      <c r="Y69" s="113"/>
      <c r="Z69" s="115">
        <f t="shared" si="82"/>
        <v>4379.7393355332542</v>
      </c>
      <c r="AA69" s="115">
        <f t="shared" si="83"/>
        <v>6583.7333600000002</v>
      </c>
      <c r="AB69" s="115">
        <f t="shared" si="84"/>
        <v>280.37500000000011</v>
      </c>
      <c r="AC69" s="115">
        <f t="shared" si="85"/>
        <v>280.375</v>
      </c>
      <c r="AD69" s="115">
        <f t="shared" si="86"/>
        <v>421.46668999999997</v>
      </c>
      <c r="AE69" s="115">
        <f t="shared" si="87"/>
        <v>3114.9918656608424</v>
      </c>
      <c r="AF69" s="115">
        <f t="shared" si="88"/>
        <v>4682.5334320000002</v>
      </c>
      <c r="AG69" s="115">
        <f t="shared" si="89"/>
        <v>280.37500000000006</v>
      </c>
      <c r="AH69" s="115">
        <f t="shared" si="90"/>
        <v>280.375</v>
      </c>
      <c r="AI69" s="115">
        <f t="shared" si="91"/>
        <v>421.46669000000003</v>
      </c>
      <c r="AK69" s="151"/>
      <c r="AL69" s="42" t="s">
        <v>336</v>
      </c>
      <c r="AM69" s="44">
        <v>2243</v>
      </c>
      <c r="AN69" s="44">
        <v>421.46669000000003</v>
      </c>
      <c r="AO69" s="44">
        <v>163.84998899999999</v>
      </c>
      <c r="AP69" s="44">
        <v>237.649991</v>
      </c>
      <c r="AQ69" s="44">
        <v>5.3218915117586167</v>
      </c>
      <c r="AR69" s="181">
        <v>8</v>
      </c>
      <c r="AS69" s="181">
        <v>34.068815933943</v>
      </c>
      <c r="AT69" s="44">
        <v>47.90141987394145</v>
      </c>
      <c r="AU69" s="44">
        <v>-2.6781084882413837</v>
      </c>
      <c r="AV69" s="44">
        <v>3371.7335200000002</v>
      </c>
      <c r="AW69" s="44">
        <v>1128.73352</v>
      </c>
      <c r="AX69" s="44">
        <v>141.09169</v>
      </c>
      <c r="AY69" s="125"/>
    </row>
    <row r="70" spans="1:51" ht="15.75" customHeight="1" x14ac:dyDescent="0.25">
      <c r="A70" s="112" t="s">
        <v>439</v>
      </c>
      <c r="B70" s="112" t="str">
        <f t="shared" si="116"/>
        <v>None</v>
      </c>
      <c r="D70" s="144">
        <f t="shared" si="117"/>
        <v>918</v>
      </c>
      <c r="E70" s="145">
        <f t="shared" si="118"/>
        <v>5198.6833379999998</v>
      </c>
      <c r="F70" s="145">
        <f t="shared" si="67"/>
        <v>210</v>
      </c>
      <c r="G70" s="145">
        <f t="shared" si="68"/>
        <v>8842.8166649999985</v>
      </c>
      <c r="H70" s="146">
        <f t="shared" si="119"/>
        <v>0.17658317314498451</v>
      </c>
      <c r="I70" s="147">
        <f t="shared" si="120"/>
        <v>10</v>
      </c>
      <c r="J70" s="148">
        <f t="shared" si="121"/>
        <v>4.967898114942036E-3</v>
      </c>
      <c r="K70" s="148">
        <f t="shared" si="122"/>
        <v>1.3090061956960568E-2</v>
      </c>
      <c r="L70" s="149">
        <f t="shared" si="72"/>
        <v>12.966101694915235</v>
      </c>
      <c r="M70" s="113">
        <f t="shared" si="123"/>
        <v>0.36478148524054704</v>
      </c>
      <c r="N70" s="113">
        <f t="shared" si="124"/>
        <v>0.35981358712560502</v>
      </c>
      <c r="O70" s="113">
        <f t="shared" si="75"/>
        <v>0.96117354504291375</v>
      </c>
      <c r="P70" s="113">
        <f t="shared" si="76"/>
        <v>0.94808348308595314</v>
      </c>
      <c r="Q70" s="150">
        <f t="shared" si="125"/>
        <v>10</v>
      </c>
      <c r="R70" s="113">
        <f t="shared" si="126"/>
        <v>6.4414272168316139E-3</v>
      </c>
      <c r="S70" s="113">
        <f t="shared" si="127"/>
        <v>1.4735291018895778E-3</v>
      </c>
      <c r="T70" s="113">
        <f t="shared" si="80"/>
        <v>1.6972707452669142E-2</v>
      </c>
      <c r="U70" s="113">
        <f t="shared" si="81"/>
        <v>3.8826454957085737E-3</v>
      </c>
      <c r="W70" s="114"/>
      <c r="X70" s="114"/>
      <c r="Y70" s="113"/>
      <c r="Z70" s="115">
        <f t="shared" si="82"/>
        <v>2516.5750926054957</v>
      </c>
      <c r="AA70" s="115">
        <f t="shared" si="83"/>
        <v>142515.00002999997</v>
      </c>
      <c r="AB70" s="115">
        <f t="shared" si="84"/>
        <v>70.800000000000111</v>
      </c>
      <c r="AC70" s="115">
        <f t="shared" si="85"/>
        <v>91.800000000000011</v>
      </c>
      <c r="AD70" s="115">
        <f t="shared" si="86"/>
        <v>5198.6833379999998</v>
      </c>
      <c r="AE70" s="115">
        <f t="shared" si="87"/>
        <v>955.08246636044669</v>
      </c>
      <c r="AF70" s="115">
        <f t="shared" si="88"/>
        <v>54086.833379999996</v>
      </c>
      <c r="AG70" s="115">
        <f t="shared" si="89"/>
        <v>70.800000000000296</v>
      </c>
      <c r="AH70" s="115">
        <f t="shared" si="90"/>
        <v>91.800000000000011</v>
      </c>
      <c r="AI70" s="115">
        <f t="shared" si="91"/>
        <v>5198.6833379999998</v>
      </c>
      <c r="AK70" s="151"/>
      <c r="AL70" s="42" t="s">
        <v>337</v>
      </c>
      <c r="AM70" s="44">
        <v>918</v>
      </c>
      <c r="AN70" s="44">
        <v>5198.6833379999998</v>
      </c>
      <c r="AO70" s="44">
        <v>210</v>
      </c>
      <c r="AP70" s="44">
        <v>8842.8166649999985</v>
      </c>
      <c r="AQ70" s="44">
        <v>0.17658317314498451</v>
      </c>
      <c r="AR70" s="181">
        <v>10</v>
      </c>
      <c r="AS70" s="181">
        <v>0.49678981149420359</v>
      </c>
      <c r="AT70" s="44">
        <v>1.3090061956960568</v>
      </c>
      <c r="AU70" s="44">
        <v>-9.8234168268550146</v>
      </c>
      <c r="AV70" s="44">
        <v>51986.833379999996</v>
      </c>
      <c r="AW70" s="44">
        <v>51068.833379999996</v>
      </c>
      <c r="AX70" s="44">
        <v>5106.8833380000005</v>
      </c>
      <c r="AY70" s="125"/>
    </row>
    <row r="71" spans="1:51" x14ac:dyDescent="0.25">
      <c r="A71" s="112" t="s">
        <v>439</v>
      </c>
      <c r="B71" s="112" t="str">
        <f t="shared" si="116"/>
        <v>Picnic Potato Salad</v>
      </c>
      <c r="D71" s="144">
        <f t="shared" si="117"/>
        <v>21127</v>
      </c>
      <c r="E71" s="145">
        <f t="shared" si="118"/>
        <v>3400.9667370000006</v>
      </c>
      <c r="F71" s="145">
        <f t="shared" si="67"/>
        <v>547.01661100000001</v>
      </c>
      <c r="G71" s="145">
        <f t="shared" si="68"/>
        <v>466.66663899999998</v>
      </c>
      <c r="H71" s="146">
        <f t="shared" si="119"/>
        <v>6.2120572277740553</v>
      </c>
      <c r="I71" s="147">
        <f t="shared" si="120"/>
        <v>8</v>
      </c>
      <c r="J71" s="148">
        <f t="shared" si="121"/>
        <v>0.59820710764764895</v>
      </c>
      <c r="K71" s="148">
        <f t="shared" si="122"/>
        <v>0.66891746170556532</v>
      </c>
      <c r="L71" s="149">
        <f t="shared" si="72"/>
        <v>7.9999999999999956</v>
      </c>
      <c r="M71" s="113">
        <f t="shared" si="123"/>
        <v>0.77038196618417443</v>
      </c>
      <c r="N71" s="113">
        <f t="shared" si="124"/>
        <v>0.17217485853652548</v>
      </c>
      <c r="O71" s="113">
        <f t="shared" si="75"/>
        <v>0.86144404300055843</v>
      </c>
      <c r="P71" s="113">
        <f t="shared" si="76"/>
        <v>0.19252658129499312</v>
      </c>
      <c r="Q71" s="150">
        <f t="shared" si="125"/>
        <v>8</v>
      </c>
      <c r="R71" s="113">
        <f t="shared" si="126"/>
        <v>0.59820710764764862</v>
      </c>
      <c r="S71" s="113">
        <f t="shared" si="127"/>
        <v>0</v>
      </c>
      <c r="T71" s="113">
        <f t="shared" si="80"/>
        <v>0.66891746170556532</v>
      </c>
      <c r="U71" s="113">
        <f t="shared" si="81"/>
        <v>0</v>
      </c>
      <c r="W71" s="114"/>
      <c r="X71" s="114"/>
      <c r="Y71" s="113"/>
      <c r="Z71" s="115">
        <f t="shared" si="82"/>
        <v>27424.058359835995</v>
      </c>
      <c r="AA71" s="115">
        <f t="shared" si="83"/>
        <v>35317.199896000006</v>
      </c>
      <c r="AB71" s="115">
        <f t="shared" si="84"/>
        <v>2640.8750000000014</v>
      </c>
      <c r="AC71" s="115">
        <f t="shared" si="85"/>
        <v>2640.875</v>
      </c>
      <c r="AD71" s="115">
        <f t="shared" si="86"/>
        <v>3400.9667370000006</v>
      </c>
      <c r="AE71" s="115">
        <f t="shared" si="87"/>
        <v>24525.098492075016</v>
      </c>
      <c r="AF71" s="115">
        <f t="shared" si="88"/>
        <v>31583.866784000005</v>
      </c>
      <c r="AG71" s="115">
        <f t="shared" si="89"/>
        <v>2640.875</v>
      </c>
      <c r="AH71" s="115">
        <f t="shared" si="90"/>
        <v>2640.875</v>
      </c>
      <c r="AI71" s="115">
        <f t="shared" si="91"/>
        <v>3400.9667370000011</v>
      </c>
      <c r="AK71" s="151"/>
      <c r="AL71" s="42" t="s">
        <v>354</v>
      </c>
      <c r="AM71" s="44">
        <v>21127</v>
      </c>
      <c r="AN71" s="44">
        <v>3400.9667370000006</v>
      </c>
      <c r="AO71" s="44">
        <v>547.01661100000001</v>
      </c>
      <c r="AP71" s="44">
        <v>466.66663899999998</v>
      </c>
      <c r="AQ71" s="44">
        <v>6.2120572277740562</v>
      </c>
      <c r="AR71" s="181">
        <v>8</v>
      </c>
      <c r="AS71" s="181">
        <v>59.82071076476489</v>
      </c>
      <c r="AT71" s="44">
        <v>66.89174617055653</v>
      </c>
      <c r="AU71" s="44">
        <v>-1.7879427722259436</v>
      </c>
      <c r="AV71" s="44">
        <v>27207.733896000005</v>
      </c>
      <c r="AW71" s="44">
        <v>6080.7338959999997</v>
      </c>
      <c r="AX71" s="44">
        <v>760.09173699999997</v>
      </c>
      <c r="AY71" s="125"/>
    </row>
    <row r="72" spans="1:51" x14ac:dyDescent="0.25">
      <c r="A72" s="112" t="s">
        <v>439</v>
      </c>
      <c r="B72" s="112" t="str">
        <f t="shared" si="116"/>
        <v>Potato Pancakes</v>
      </c>
      <c r="D72" s="144">
        <f t="shared" si="117"/>
        <v>504</v>
      </c>
      <c r="E72" s="145">
        <f t="shared" si="118"/>
        <v>78.633335000000002</v>
      </c>
      <c r="F72" s="145">
        <f t="shared" si="67"/>
        <v>11.283333000000001</v>
      </c>
      <c r="G72" s="145">
        <f t="shared" si="68"/>
        <v>0</v>
      </c>
      <c r="H72" s="146">
        <f t="shared" si="119"/>
        <v>6.4094954131094655</v>
      </c>
      <c r="I72" s="147">
        <f t="shared" si="120"/>
        <v>8</v>
      </c>
      <c r="J72" s="148">
        <f t="shared" si="121"/>
        <v>0.700648738451918</v>
      </c>
      <c r="K72" s="148">
        <f t="shared" si="122"/>
        <v>0.700648738451918</v>
      </c>
      <c r="L72" s="149">
        <f t="shared" si="72"/>
        <v>8.0000000000000071</v>
      </c>
      <c r="M72" s="113">
        <f t="shared" si="123"/>
        <v>0.87451344393677943</v>
      </c>
      <c r="N72" s="113">
        <f t="shared" si="124"/>
        <v>0.17386470548486144</v>
      </c>
      <c r="O72" s="113">
        <f t="shared" si="75"/>
        <v>0.87451344393677943</v>
      </c>
      <c r="P72" s="113">
        <f t="shared" si="76"/>
        <v>0.17386470548486144</v>
      </c>
      <c r="Q72" s="150">
        <f t="shared" si="125"/>
        <v>8</v>
      </c>
      <c r="R72" s="113">
        <f t="shared" si="126"/>
        <v>0.70064873845191855</v>
      </c>
      <c r="S72" s="113">
        <f t="shared" si="127"/>
        <v>0</v>
      </c>
      <c r="T72" s="113">
        <f t="shared" si="80"/>
        <v>0.70064873845191855</v>
      </c>
      <c r="U72" s="113">
        <f t="shared" si="81"/>
        <v>0</v>
      </c>
      <c r="W72" s="114"/>
      <c r="X72" s="114"/>
      <c r="Y72" s="113"/>
      <c r="Z72" s="115">
        <f t="shared" si="82"/>
        <v>576.32047110808662</v>
      </c>
      <c r="AA72" s="115">
        <f t="shared" si="83"/>
        <v>719.33334400000001</v>
      </c>
      <c r="AB72" s="115">
        <f t="shared" si="84"/>
        <v>62.999999999999943</v>
      </c>
      <c r="AC72" s="115">
        <f t="shared" si="85"/>
        <v>62.999999999999993</v>
      </c>
      <c r="AD72" s="115">
        <f t="shared" si="86"/>
        <v>78.633335000000017</v>
      </c>
      <c r="AE72" s="115">
        <f t="shared" si="87"/>
        <v>576.32047110808662</v>
      </c>
      <c r="AF72" s="115">
        <f t="shared" si="88"/>
        <v>719.33334400000001</v>
      </c>
      <c r="AG72" s="115">
        <f t="shared" si="89"/>
        <v>62.999999999999943</v>
      </c>
      <c r="AH72" s="115">
        <f t="shared" si="90"/>
        <v>62.999999999999993</v>
      </c>
      <c r="AI72" s="115">
        <f t="shared" si="91"/>
        <v>78.633335000000017</v>
      </c>
      <c r="AK72" s="151"/>
      <c r="AL72" s="42" t="s">
        <v>453</v>
      </c>
      <c r="AM72" s="44">
        <v>504</v>
      </c>
      <c r="AN72" s="44">
        <v>78.633335000000002</v>
      </c>
      <c r="AO72" s="44">
        <v>11.283333000000001</v>
      </c>
      <c r="AP72" s="44">
        <v>0</v>
      </c>
      <c r="AQ72" s="44">
        <v>6.4094954131094655</v>
      </c>
      <c r="AR72" s="181">
        <v>8</v>
      </c>
      <c r="AS72" s="181">
        <v>70.064873845191798</v>
      </c>
      <c r="AT72" s="44">
        <v>70.064873845191798</v>
      </c>
      <c r="AU72" s="44">
        <v>-1.5905045868905348</v>
      </c>
      <c r="AV72" s="44">
        <v>629.06668000000002</v>
      </c>
      <c r="AW72" s="44">
        <v>125.06667999999998</v>
      </c>
      <c r="AX72" s="44">
        <v>15.633334999999997</v>
      </c>
      <c r="AY72" s="125"/>
    </row>
    <row r="73" spans="1:51" x14ac:dyDescent="0.25">
      <c r="A73" s="112" t="s">
        <v>439</v>
      </c>
      <c r="B73" s="112" t="str">
        <f t="shared" si="116"/>
        <v>Presto Pasta Salad</v>
      </c>
      <c r="D73" s="144">
        <f t="shared" si="117"/>
        <v>8330</v>
      </c>
      <c r="E73" s="145">
        <f t="shared" si="118"/>
        <v>1003.8833690000004</v>
      </c>
      <c r="F73" s="145">
        <f t="shared" si="67"/>
        <v>223.29997199999997</v>
      </c>
      <c r="G73" s="145">
        <f t="shared" si="68"/>
        <v>346.11664200000001</v>
      </c>
      <c r="H73" s="146">
        <f t="shared" si="119"/>
        <v>8.2977766713057246</v>
      </c>
      <c r="I73" s="147">
        <f t="shared" si="120"/>
        <v>16</v>
      </c>
      <c r="J73" s="148">
        <f t="shared" si="121"/>
        <v>0.33091273477754835</v>
      </c>
      <c r="K73" s="148">
        <f t="shared" si="122"/>
        <v>0.42424386202615516</v>
      </c>
      <c r="L73" s="149">
        <f t="shared" si="72"/>
        <v>15.999999999999986</v>
      </c>
      <c r="M73" s="113">
        <f t="shared" si="123"/>
        <v>0.63807498877980995</v>
      </c>
      <c r="N73" s="113">
        <f t="shared" si="124"/>
        <v>0.3071622540022616</v>
      </c>
      <c r="O73" s="113">
        <f t="shared" si="75"/>
        <v>0.81803862182643505</v>
      </c>
      <c r="P73" s="113">
        <f t="shared" si="76"/>
        <v>0.39379475980027989</v>
      </c>
      <c r="Q73" s="150">
        <f t="shared" si="125"/>
        <v>16</v>
      </c>
      <c r="R73" s="113">
        <f t="shared" si="126"/>
        <v>0.33091273477754807</v>
      </c>
      <c r="S73" s="113">
        <f t="shared" si="127"/>
        <v>0</v>
      </c>
      <c r="T73" s="113">
        <f t="shared" si="80"/>
        <v>0.42424386202615494</v>
      </c>
      <c r="U73" s="113">
        <f t="shared" si="81"/>
        <v>0</v>
      </c>
      <c r="W73" s="114"/>
      <c r="X73" s="114"/>
      <c r="Y73" s="113"/>
      <c r="Z73" s="115">
        <f t="shared" si="82"/>
        <v>13054.891895903096</v>
      </c>
      <c r="AA73" s="115">
        <f t="shared" si="83"/>
        <v>25172.799728000005</v>
      </c>
      <c r="AB73" s="115">
        <f t="shared" si="84"/>
        <v>520.62500000000045</v>
      </c>
      <c r="AC73" s="115">
        <f t="shared" si="85"/>
        <v>520.625</v>
      </c>
      <c r="AD73" s="115">
        <f t="shared" si="86"/>
        <v>1003.8833690000004</v>
      </c>
      <c r="AE73" s="115">
        <f t="shared" si="87"/>
        <v>10182.893298364821</v>
      </c>
      <c r="AF73" s="115">
        <f t="shared" si="88"/>
        <v>19634.933456000006</v>
      </c>
      <c r="AG73" s="115">
        <f t="shared" si="89"/>
        <v>520.62500000000023</v>
      </c>
      <c r="AH73" s="115">
        <f t="shared" si="90"/>
        <v>520.625</v>
      </c>
      <c r="AI73" s="115">
        <f t="shared" si="91"/>
        <v>1003.8833690000004</v>
      </c>
      <c r="AK73" s="151"/>
      <c r="AL73" s="42" t="s">
        <v>355</v>
      </c>
      <c r="AM73" s="44">
        <v>8330</v>
      </c>
      <c r="AN73" s="44">
        <v>1003.8833690000004</v>
      </c>
      <c r="AO73" s="44">
        <v>223.29997199999997</v>
      </c>
      <c r="AP73" s="44">
        <v>346.11664200000001</v>
      </c>
      <c r="AQ73" s="44">
        <v>8.2977766713057246</v>
      </c>
      <c r="AR73" s="181">
        <v>16</v>
      </c>
      <c r="AS73" s="181">
        <v>33.091273477754832</v>
      </c>
      <c r="AT73" s="44">
        <v>42.424386202615516</v>
      </c>
      <c r="AU73" s="44">
        <v>-7.7022233286942754</v>
      </c>
      <c r="AV73" s="44">
        <v>16062.133904000009</v>
      </c>
      <c r="AW73" s="44">
        <v>7732.1339040000003</v>
      </c>
      <c r="AX73" s="44">
        <v>483.25836900000002</v>
      </c>
      <c r="AY73" s="125"/>
    </row>
    <row r="74" spans="1:51" x14ac:dyDescent="0.25">
      <c r="A74" s="112" t="s">
        <v>439</v>
      </c>
      <c r="B74" s="112" t="str">
        <f t="shared" si="116"/>
        <v>Raw Beet Red Cabbage Salad</v>
      </c>
      <c r="D74" s="144">
        <f t="shared" si="117"/>
        <v>298</v>
      </c>
      <c r="E74" s="145">
        <f t="shared" si="118"/>
        <v>57.483333000000002</v>
      </c>
      <c r="F74" s="145">
        <f t="shared" si="67"/>
        <v>4.983333</v>
      </c>
      <c r="G74" s="145">
        <f t="shared" si="68"/>
        <v>2.4333330000000002</v>
      </c>
      <c r="H74" s="146">
        <f t="shared" si="119"/>
        <v>5.1841113666808427</v>
      </c>
      <c r="I74" s="147">
        <f t="shared" si="120"/>
        <v>6</v>
      </c>
      <c r="J74" s="148">
        <f t="shared" si="121"/>
        <v>0.76527992961396907</v>
      </c>
      <c r="K74" s="148">
        <f t="shared" si="122"/>
        <v>0.79509072353351895</v>
      </c>
      <c r="L74" s="149">
        <f t="shared" si="72"/>
        <v>5.9999999999999991</v>
      </c>
      <c r="M74" s="113">
        <f t="shared" si="123"/>
        <v>0.88572163152113448</v>
      </c>
      <c r="N74" s="113">
        <f t="shared" si="124"/>
        <v>0.12044170190716541</v>
      </c>
      <c r="O74" s="113">
        <f t="shared" si="75"/>
        <v>0.92022412401519882</v>
      </c>
      <c r="P74" s="113">
        <f t="shared" si="76"/>
        <v>0.12513340048167987</v>
      </c>
      <c r="Q74" s="150">
        <f t="shared" si="125"/>
        <v>6</v>
      </c>
      <c r="R74" s="113">
        <f t="shared" si="126"/>
        <v>0.76527992961396907</v>
      </c>
      <c r="S74" s="113">
        <f t="shared" si="127"/>
        <v>0</v>
      </c>
      <c r="T74" s="113">
        <f t="shared" si="80"/>
        <v>0.79509072353351884</v>
      </c>
      <c r="U74" s="113">
        <f t="shared" si="81"/>
        <v>0</v>
      </c>
      <c r="W74" s="114"/>
      <c r="X74" s="114"/>
      <c r="Y74" s="113"/>
      <c r="Z74" s="115">
        <f t="shared" si="82"/>
        <v>336.44882251347536</v>
      </c>
      <c r="AA74" s="115">
        <f t="shared" si="83"/>
        <v>389.39999400000005</v>
      </c>
      <c r="AB74" s="115">
        <f t="shared" si="84"/>
        <v>49.666666666666671</v>
      </c>
      <c r="AC74" s="115">
        <f t="shared" si="85"/>
        <v>49.666666666666671</v>
      </c>
      <c r="AD74" s="115">
        <f t="shared" si="86"/>
        <v>57.483333000000002</v>
      </c>
      <c r="AE74" s="115">
        <f t="shared" si="87"/>
        <v>323.83415324925573</v>
      </c>
      <c r="AF74" s="115">
        <f t="shared" si="88"/>
        <v>374.79999600000002</v>
      </c>
      <c r="AG74" s="115">
        <f t="shared" si="89"/>
        <v>49.666666666666671</v>
      </c>
      <c r="AH74" s="115">
        <f t="shared" si="90"/>
        <v>49.666666666666664</v>
      </c>
      <c r="AI74" s="115">
        <f t="shared" si="91"/>
        <v>57.483333000000009</v>
      </c>
      <c r="AK74" s="151"/>
      <c r="AL74" s="42" t="s">
        <v>339</v>
      </c>
      <c r="AM74" s="44">
        <v>298</v>
      </c>
      <c r="AN74" s="44">
        <v>57.483333000000002</v>
      </c>
      <c r="AO74" s="44">
        <v>4.983333</v>
      </c>
      <c r="AP74" s="44">
        <v>2.4333330000000002</v>
      </c>
      <c r="AQ74" s="44">
        <v>5.1841113666808427</v>
      </c>
      <c r="AR74" s="181">
        <v>6</v>
      </c>
      <c r="AS74" s="181">
        <v>76.527992961396905</v>
      </c>
      <c r="AT74" s="44">
        <v>79.509072353351897</v>
      </c>
      <c r="AU74" s="44">
        <v>-0.81588863331915717</v>
      </c>
      <c r="AV74" s="44">
        <v>344.89999799999998</v>
      </c>
      <c r="AW74" s="44">
        <v>46.899997999999997</v>
      </c>
      <c r="AX74" s="44">
        <v>7.8166663333333313</v>
      </c>
      <c r="AY74" s="125"/>
    </row>
    <row r="75" spans="1:51" ht="15.75" customHeight="1" x14ac:dyDescent="0.25">
      <c r="A75" s="112" t="s">
        <v>439</v>
      </c>
      <c r="B75" s="112" t="str">
        <f t="shared" si="65"/>
        <v>Red Cabbage Cranberry</v>
      </c>
      <c r="D75" s="144">
        <f t="shared" si="66"/>
        <v>3772</v>
      </c>
      <c r="E75" s="145">
        <f t="shared" si="66"/>
        <v>686.63334499999996</v>
      </c>
      <c r="F75" s="145">
        <f t="shared" si="67"/>
        <v>93.166656000000003</v>
      </c>
      <c r="G75" s="145">
        <f t="shared" si="68"/>
        <v>126.81665600000002</v>
      </c>
      <c r="H75" s="146">
        <f t="shared" si="69"/>
        <v>5.4934704634829528</v>
      </c>
      <c r="I75" s="147">
        <f t="shared" si="70"/>
        <v>6</v>
      </c>
      <c r="J75" s="148">
        <f t="shared" si="71"/>
        <v>0.69342060044090592</v>
      </c>
      <c r="K75" s="148">
        <f t="shared" si="71"/>
        <v>0.80618962023656993</v>
      </c>
      <c r="L75" s="149">
        <f t="shared" si="72"/>
        <v>5.9999999999999982</v>
      </c>
      <c r="M75" s="113">
        <f t="shared" si="73"/>
        <v>0.75735796347716999</v>
      </c>
      <c r="N75" s="113">
        <f t="shared" si="74"/>
        <v>6.3937363036264072E-2</v>
      </c>
      <c r="O75" s="113">
        <f t="shared" si="75"/>
        <v>0.88052493475182747</v>
      </c>
      <c r="P75" s="113">
        <f t="shared" si="76"/>
        <v>7.4335314515257545E-2</v>
      </c>
      <c r="Q75" s="150">
        <f t="shared" si="77"/>
        <v>6</v>
      </c>
      <c r="R75" s="113">
        <f t="shared" si="78"/>
        <v>0.6934206004409057</v>
      </c>
      <c r="S75" s="113">
        <f t="shared" si="79"/>
        <v>0</v>
      </c>
      <c r="T75" s="113">
        <f t="shared" si="80"/>
        <v>0.80618962023656981</v>
      </c>
      <c r="U75" s="113">
        <f t="shared" si="81"/>
        <v>0</v>
      </c>
      <c r="W75" s="114"/>
      <c r="X75" s="114"/>
      <c r="Y75" s="113"/>
      <c r="Z75" s="115">
        <f t="shared" si="82"/>
        <v>4980.4718269311552</v>
      </c>
      <c r="AA75" s="115">
        <f t="shared" si="83"/>
        <v>5439.6999420000002</v>
      </c>
      <c r="AB75" s="115">
        <f t="shared" si="84"/>
        <v>628.66666666666686</v>
      </c>
      <c r="AC75" s="115">
        <f t="shared" si="85"/>
        <v>628.66666666666663</v>
      </c>
      <c r="AD75" s="115">
        <f t="shared" si="86"/>
        <v>686.63334499999996</v>
      </c>
      <c r="AE75" s="115">
        <f t="shared" si="87"/>
        <v>4283.8082729174766</v>
      </c>
      <c r="AF75" s="115">
        <f t="shared" si="88"/>
        <v>4678.8000059999995</v>
      </c>
      <c r="AG75" s="115">
        <f t="shared" si="89"/>
        <v>628.66666666666686</v>
      </c>
      <c r="AH75" s="115">
        <f t="shared" si="90"/>
        <v>628.66666666666674</v>
      </c>
      <c r="AI75" s="115">
        <f t="shared" si="91"/>
        <v>686.63334499999996</v>
      </c>
      <c r="AK75" s="151"/>
      <c r="AL75" s="42" t="s">
        <v>340</v>
      </c>
      <c r="AM75" s="44">
        <v>3772</v>
      </c>
      <c r="AN75" s="44">
        <v>686.63334499999996</v>
      </c>
      <c r="AO75" s="44">
        <v>93.166656000000003</v>
      </c>
      <c r="AP75" s="44">
        <v>126.81665600000002</v>
      </c>
      <c r="AQ75" s="44">
        <v>5.4934704634829528</v>
      </c>
      <c r="AR75" s="181">
        <v>6</v>
      </c>
      <c r="AS75" s="181">
        <v>69.342060044090587</v>
      </c>
      <c r="AT75" s="44">
        <v>80.618962023656991</v>
      </c>
      <c r="AU75" s="44">
        <v>-0.50652953651704702</v>
      </c>
      <c r="AV75" s="44">
        <v>4119.8000700000002</v>
      </c>
      <c r="AW75" s="44">
        <v>347.80007000000001</v>
      </c>
      <c r="AX75" s="44">
        <v>57.966678333333348</v>
      </c>
      <c r="AY75" s="125"/>
    </row>
    <row r="76" spans="1:51" ht="15.75" customHeight="1" x14ac:dyDescent="0.25">
      <c r="A76" s="112" t="s">
        <v>439</v>
      </c>
      <c r="B76" s="112" t="str">
        <f t="shared" si="65"/>
        <v>Rotini Pasta Salad</v>
      </c>
      <c r="D76" s="144">
        <f t="shared" si="66"/>
        <v>11541</v>
      </c>
      <c r="E76" s="145">
        <f t="shared" si="66"/>
        <v>1018.100041</v>
      </c>
      <c r="F76" s="145">
        <f t="shared" si="67"/>
        <v>265.91663499999993</v>
      </c>
      <c r="G76" s="145">
        <f t="shared" si="68"/>
        <v>273.516638</v>
      </c>
      <c r="H76" s="146">
        <f t="shared" si="69"/>
        <v>11.335821172017809</v>
      </c>
      <c r="I76" s="147">
        <f t="shared" si="70"/>
        <v>16</v>
      </c>
      <c r="J76" s="148">
        <f t="shared" si="71"/>
        <v>0.45083305357794751</v>
      </c>
      <c r="K76" s="148">
        <f t="shared" si="71"/>
        <v>0.5468678975318858</v>
      </c>
      <c r="L76" s="149">
        <f t="shared" si="72"/>
        <v>16.435781041388516</v>
      </c>
      <c r="M76" s="113">
        <f t="shared" si="73"/>
        <v>0.65366180732619639</v>
      </c>
      <c r="N76" s="113">
        <f t="shared" si="74"/>
        <v>0.20282875374824888</v>
      </c>
      <c r="O76" s="113">
        <f t="shared" si="75"/>
        <v>0.79290250666495243</v>
      </c>
      <c r="P76" s="113">
        <f t="shared" si="76"/>
        <v>0.24603460913306663</v>
      </c>
      <c r="Q76" s="150">
        <f t="shared" si="77"/>
        <v>16</v>
      </c>
      <c r="R76" s="113">
        <f t="shared" si="78"/>
        <v>0.46311208467673265</v>
      </c>
      <c r="S76" s="113">
        <f t="shared" si="79"/>
        <v>1.2279031098785143E-2</v>
      </c>
      <c r="T76" s="113">
        <f t="shared" si="80"/>
        <v>0.56176256389990997</v>
      </c>
      <c r="U76" s="113">
        <f t="shared" si="81"/>
        <v>1.4894666368024168E-2</v>
      </c>
      <c r="W76" s="114"/>
      <c r="X76" s="114"/>
      <c r="Y76" s="113"/>
      <c r="Z76" s="115">
        <f t="shared" si="82"/>
        <v>17655.919116964262</v>
      </c>
      <c r="AA76" s="115">
        <f t="shared" si="83"/>
        <v>24920.533024</v>
      </c>
      <c r="AB76" s="115">
        <f t="shared" si="84"/>
        <v>702.18750000000011</v>
      </c>
      <c r="AC76" s="115">
        <f t="shared" si="85"/>
        <v>721.3125</v>
      </c>
      <c r="AD76" s="115">
        <f t="shared" si="86"/>
        <v>1018.1000410000001</v>
      </c>
      <c r="AE76" s="115">
        <f t="shared" si="87"/>
        <v>14555.383421024731</v>
      </c>
      <c r="AF76" s="115">
        <f t="shared" si="88"/>
        <v>20544.266815999999</v>
      </c>
      <c r="AG76" s="115">
        <f t="shared" si="89"/>
        <v>702.18750000000057</v>
      </c>
      <c r="AH76" s="115">
        <f t="shared" si="90"/>
        <v>721.3125</v>
      </c>
      <c r="AI76" s="115">
        <f t="shared" si="91"/>
        <v>1018.100041</v>
      </c>
      <c r="AK76" s="151"/>
      <c r="AL76" s="42" t="s">
        <v>356</v>
      </c>
      <c r="AM76" s="44">
        <v>11541</v>
      </c>
      <c r="AN76" s="44">
        <v>1018.100041</v>
      </c>
      <c r="AO76" s="44">
        <v>265.91663499999993</v>
      </c>
      <c r="AP76" s="44">
        <v>273.516638</v>
      </c>
      <c r="AQ76" s="44">
        <v>11.335821172017809</v>
      </c>
      <c r="AR76" s="181">
        <v>16</v>
      </c>
      <c r="AS76" s="181">
        <v>45.08330535779475</v>
      </c>
      <c r="AT76" s="44">
        <v>54.686789753188584</v>
      </c>
      <c r="AU76" s="44">
        <v>-4.664178827982191</v>
      </c>
      <c r="AV76" s="44">
        <v>16289.600656000001</v>
      </c>
      <c r="AW76" s="44">
        <v>4748.6006560000014</v>
      </c>
      <c r="AX76" s="44">
        <v>296.78754100000015</v>
      </c>
      <c r="AY76" s="125"/>
    </row>
    <row r="77" spans="1:51" ht="15.75" customHeight="1" x14ac:dyDescent="0.25">
      <c r="A77" s="112" t="s">
        <v>439</v>
      </c>
      <c r="B77" s="112" t="str">
        <f t="shared" ref="B77:B78" si="128">AL77</f>
        <v>Rotisserie Chicken Salad</v>
      </c>
      <c r="D77" s="144">
        <f t="shared" ref="D77:D78" si="129">AM77</f>
        <v>25627</v>
      </c>
      <c r="E77" s="145">
        <f t="shared" ref="E77:E78" si="130">AN77</f>
        <v>3246.300036000001</v>
      </c>
      <c r="F77" s="145">
        <f t="shared" si="67"/>
        <v>381.86664899999994</v>
      </c>
      <c r="G77" s="145">
        <f t="shared" si="68"/>
        <v>757.89997899999992</v>
      </c>
      <c r="H77" s="146">
        <f t="shared" ref="H77:H78" si="131">IF(ISERROR(D77/E77),0,D77/E77)</f>
        <v>7.8942179452940717</v>
      </c>
      <c r="I77" s="147">
        <f t="shared" ref="I77:I78" si="132">AR77</f>
        <v>8</v>
      </c>
      <c r="J77" s="148">
        <f t="shared" ref="J77:J78" si="133">AS77/100</f>
        <v>0.71581789346008906</v>
      </c>
      <c r="K77" s="148">
        <f t="shared" ref="K77:K78" si="134">AT77/100</f>
        <v>0.83003352973018096</v>
      </c>
      <c r="L77" s="149">
        <f t="shared" si="72"/>
        <v>8.1624397818210745</v>
      </c>
      <c r="M77" s="113">
        <f t="shared" ref="M77:M78" si="135">IF(ISERROR(D77/Z77),0,D77/Z77)</f>
        <v>0.74013923742769649</v>
      </c>
      <c r="N77" s="113">
        <f t="shared" ref="N77:N78" si="136">M77-J77</f>
        <v>2.4321343967607434E-2</v>
      </c>
      <c r="O77" s="113">
        <f t="shared" si="75"/>
        <v>0.89474941970589217</v>
      </c>
      <c r="P77" s="113">
        <f t="shared" si="76"/>
        <v>6.4715889975711205E-2</v>
      </c>
      <c r="Q77" s="150">
        <f t="shared" ref="Q77:Q78" si="137">I77</f>
        <v>8</v>
      </c>
      <c r="R77" s="113">
        <f t="shared" ref="R77:R78" si="138">IF(ISERROR(D77/AA77),0,D77/AA77)</f>
        <v>0.73035255626474882</v>
      </c>
      <c r="S77" s="113">
        <f t="shared" ref="S77:S78" si="139">R77-J77</f>
        <v>1.4534662804659759E-2</v>
      </c>
      <c r="T77" s="113">
        <f t="shared" si="80"/>
        <v>0.88291836569796378</v>
      </c>
      <c r="U77" s="113">
        <f t="shared" si="81"/>
        <v>5.2884835967782817E-2</v>
      </c>
      <c r="W77" s="114"/>
      <c r="X77" s="114"/>
      <c r="Y77" s="113"/>
      <c r="Z77" s="115">
        <f t="shared" si="82"/>
        <v>34624.56616820491</v>
      </c>
      <c r="AA77" s="115">
        <f t="shared" si="83"/>
        <v>35088.533312000007</v>
      </c>
      <c r="AB77" s="115">
        <f t="shared" si="84"/>
        <v>3139.6250000000009</v>
      </c>
      <c r="AC77" s="115">
        <f t="shared" si="85"/>
        <v>3203.375</v>
      </c>
      <c r="AD77" s="115">
        <f t="shared" si="86"/>
        <v>3246.3000360000015</v>
      </c>
      <c r="AE77" s="115">
        <f t="shared" si="87"/>
        <v>28641.538553245111</v>
      </c>
      <c r="AF77" s="115">
        <f t="shared" si="88"/>
        <v>29025.333480000008</v>
      </c>
      <c r="AG77" s="115">
        <f t="shared" si="89"/>
        <v>3011.5000000000005</v>
      </c>
      <c r="AH77" s="115">
        <f t="shared" si="90"/>
        <v>3203.375</v>
      </c>
      <c r="AI77" s="115">
        <f t="shared" si="91"/>
        <v>3246.3000360000015</v>
      </c>
      <c r="AK77" s="151"/>
      <c r="AL77" s="42" t="s">
        <v>357</v>
      </c>
      <c r="AM77" s="44">
        <v>25627</v>
      </c>
      <c r="AN77" s="44">
        <v>3246.300036000001</v>
      </c>
      <c r="AO77" s="44">
        <v>381.86664899999994</v>
      </c>
      <c r="AP77" s="44">
        <v>757.89997899999992</v>
      </c>
      <c r="AQ77" s="44">
        <v>7.8942179452940717</v>
      </c>
      <c r="AR77" s="181">
        <v>8</v>
      </c>
      <c r="AS77" s="181">
        <v>71.581789346008904</v>
      </c>
      <c r="AT77" s="44">
        <v>83.003352973018096</v>
      </c>
      <c r="AU77" s="44">
        <v>-0.10578205470592821</v>
      </c>
      <c r="AV77" s="44">
        <v>25970.400288000008</v>
      </c>
      <c r="AW77" s="44">
        <v>343.40028799999942</v>
      </c>
      <c r="AX77" s="44">
        <v>42.925035999999928</v>
      </c>
      <c r="AY77" s="125"/>
    </row>
    <row r="78" spans="1:51" ht="15.75" customHeight="1" x14ac:dyDescent="0.25">
      <c r="A78" s="112" t="s">
        <v>439</v>
      </c>
      <c r="B78" s="112" t="str">
        <f t="shared" si="128"/>
        <v>Sour Cream Cheddar Mac</v>
      </c>
      <c r="D78" s="144">
        <f t="shared" si="129"/>
        <v>11791</v>
      </c>
      <c r="E78" s="145">
        <f t="shared" si="130"/>
        <v>1714.0500210000005</v>
      </c>
      <c r="F78" s="145">
        <f t="shared" si="67"/>
        <v>108.89997799999999</v>
      </c>
      <c r="G78" s="145">
        <f t="shared" si="68"/>
        <v>92.283317999999994</v>
      </c>
      <c r="H78" s="146">
        <f t="shared" si="131"/>
        <v>6.8790291155686152</v>
      </c>
      <c r="I78" s="147">
        <f t="shared" si="132"/>
        <v>8</v>
      </c>
      <c r="J78" s="148">
        <f t="shared" si="133"/>
        <v>0.76955375980439922</v>
      </c>
      <c r="K78" s="148">
        <f t="shared" si="134"/>
        <v>0.80851093052936807</v>
      </c>
      <c r="L78" s="149">
        <f t="shared" si="72"/>
        <v>7.9999999999999938</v>
      </c>
      <c r="M78" s="113">
        <f t="shared" si="135"/>
        <v>0.89495624673283614</v>
      </c>
      <c r="N78" s="113">
        <f t="shared" si="136"/>
        <v>0.12540248692843692</v>
      </c>
      <c r="O78" s="113">
        <f t="shared" si="75"/>
        <v>0.94026167582230014</v>
      </c>
      <c r="P78" s="113">
        <f t="shared" si="76"/>
        <v>0.13175074529293207</v>
      </c>
      <c r="Q78" s="150">
        <f t="shared" si="137"/>
        <v>8</v>
      </c>
      <c r="R78" s="113">
        <f t="shared" si="138"/>
        <v>0.76955375980439866</v>
      </c>
      <c r="S78" s="113">
        <f t="shared" si="139"/>
        <v>0</v>
      </c>
      <c r="T78" s="113">
        <f t="shared" si="80"/>
        <v>0.80851093052936762</v>
      </c>
      <c r="U78" s="113">
        <f t="shared" si="81"/>
        <v>0</v>
      </c>
      <c r="W78" s="114"/>
      <c r="X78" s="114"/>
      <c r="Y78" s="113"/>
      <c r="Z78" s="115">
        <f t="shared" si="82"/>
        <v>13174.945750750057</v>
      </c>
      <c r="AA78" s="115">
        <f t="shared" si="83"/>
        <v>15321.866536000003</v>
      </c>
      <c r="AB78" s="115">
        <f t="shared" si="84"/>
        <v>1473.8750000000011</v>
      </c>
      <c r="AC78" s="115">
        <f t="shared" si="85"/>
        <v>1473.875</v>
      </c>
      <c r="AD78" s="115">
        <f t="shared" si="86"/>
        <v>1714.0500210000005</v>
      </c>
      <c r="AE78" s="115">
        <f t="shared" si="87"/>
        <v>12540.12611934678</v>
      </c>
      <c r="AF78" s="115">
        <f t="shared" si="88"/>
        <v>14583.599992000003</v>
      </c>
      <c r="AG78" s="115">
        <f t="shared" si="89"/>
        <v>1473.8750000000009</v>
      </c>
      <c r="AH78" s="115">
        <f t="shared" si="90"/>
        <v>1473.875</v>
      </c>
      <c r="AI78" s="115">
        <f t="shared" si="91"/>
        <v>1714.0500210000007</v>
      </c>
      <c r="AK78" s="151"/>
      <c r="AL78" s="42" t="s">
        <v>341</v>
      </c>
      <c r="AM78" s="44">
        <v>11791</v>
      </c>
      <c r="AN78" s="44">
        <v>1714.0500210000005</v>
      </c>
      <c r="AO78" s="44">
        <v>108.89997799999999</v>
      </c>
      <c r="AP78" s="44">
        <v>92.283317999999994</v>
      </c>
      <c r="AQ78" s="44">
        <v>6.8790291155686161</v>
      </c>
      <c r="AR78" s="181">
        <v>8</v>
      </c>
      <c r="AS78" s="181">
        <v>76.955375980439925</v>
      </c>
      <c r="AT78" s="44">
        <v>80.851093052936804</v>
      </c>
      <c r="AU78" s="44">
        <v>-1.1209708844313844</v>
      </c>
      <c r="AV78" s="44">
        <v>13712.400168000004</v>
      </c>
      <c r="AW78" s="44">
        <v>1921.4001679999994</v>
      </c>
      <c r="AX78" s="44">
        <v>240.17502099999993</v>
      </c>
      <c r="AY78" s="125"/>
    </row>
    <row r="79" spans="1:51" x14ac:dyDescent="0.25">
      <c r="A79" s="112" t="s">
        <v>439</v>
      </c>
      <c r="B79" s="112" t="str">
        <f t="shared" ref="B79:B80" si="140">AL79</f>
        <v>Sour Cream Cucumber Salad</v>
      </c>
      <c r="D79" s="144">
        <f t="shared" ref="D79:D80" si="141">AM79</f>
        <v>15040</v>
      </c>
      <c r="E79" s="145">
        <f t="shared" ref="E79:E80" si="142">AN79</f>
        <v>1440.36671</v>
      </c>
      <c r="F79" s="145">
        <f t="shared" si="67"/>
        <v>303.16663599999993</v>
      </c>
      <c r="G79" s="145">
        <f t="shared" si="68"/>
        <v>442.34997099999998</v>
      </c>
      <c r="H79" s="146">
        <f t="shared" ref="H79:H80" si="143">IF(ISERROR(D79/E79),0,D79/E79)</f>
        <v>10.441785342289673</v>
      </c>
      <c r="I79" s="147">
        <f t="shared" ref="I79:I80" si="144">AR79</f>
        <v>16</v>
      </c>
      <c r="J79" s="148">
        <f t="shared" ref="J79:J80" si="145">AS79/100</f>
        <v>0.50125617020755175</v>
      </c>
      <c r="K79" s="148">
        <f t="shared" ref="K79:K80" si="146">AT79/100</f>
        <v>0.62842933432487402</v>
      </c>
      <c r="L79" s="149">
        <f t="shared" si="72"/>
        <v>13.726541554959788</v>
      </c>
      <c r="M79" s="113">
        <f t="shared" ref="M79:M80" si="147">IF(ISERROR(D79/Z79),0,D79/Z79)</f>
        <v>0.65894034635701471</v>
      </c>
      <c r="N79" s="113">
        <f t="shared" ref="N79:N80" si="148">M79-J79</f>
        <v>0.15768417614946295</v>
      </c>
      <c r="O79" s="113">
        <f t="shared" si="75"/>
        <v>0.8261193933023866</v>
      </c>
      <c r="P79" s="113">
        <f t="shared" si="76"/>
        <v>0.19769005897751257</v>
      </c>
      <c r="Q79" s="150">
        <f t="shared" ref="Q79:Q80" si="149">I79</f>
        <v>16</v>
      </c>
      <c r="R79" s="113">
        <f t="shared" ref="R79:R80" si="150">IF(ISERROR(D79/AA79),0,D79/AA79)</f>
        <v>0.43003210312712226</v>
      </c>
      <c r="S79" s="113">
        <f t="shared" ref="S79:S80" si="151">R79-J79</f>
        <v>-7.1224067080429498E-2</v>
      </c>
      <c r="T79" s="113">
        <f t="shared" si="80"/>
        <v>0.53913508574788105</v>
      </c>
      <c r="U79" s="113">
        <f t="shared" si="81"/>
        <v>-8.9294248576992974E-2</v>
      </c>
      <c r="W79" s="114"/>
      <c r="X79" s="114"/>
      <c r="Y79" s="113"/>
      <c r="Z79" s="115">
        <f t="shared" si="82"/>
        <v>22824.524379406128</v>
      </c>
      <c r="AA79" s="115">
        <f t="shared" si="83"/>
        <v>34974.133071999997</v>
      </c>
      <c r="AB79" s="115">
        <f t="shared" si="84"/>
        <v>1095.6874999999998</v>
      </c>
      <c r="AC79" s="115">
        <f t="shared" si="85"/>
        <v>940</v>
      </c>
      <c r="AD79" s="115">
        <f t="shared" si="86"/>
        <v>1440.36671</v>
      </c>
      <c r="AE79" s="115">
        <f t="shared" si="87"/>
        <v>18205.600936056067</v>
      </c>
      <c r="AF79" s="115">
        <f t="shared" si="88"/>
        <v>27896.533535999999</v>
      </c>
      <c r="AG79" s="115">
        <f t="shared" si="89"/>
        <v>1095.6875000000002</v>
      </c>
      <c r="AH79" s="115">
        <f t="shared" si="90"/>
        <v>939.99999999999989</v>
      </c>
      <c r="AI79" s="115">
        <f t="shared" si="91"/>
        <v>1440.36671</v>
      </c>
      <c r="AK79" s="151"/>
      <c r="AL79" s="42" t="s">
        <v>358</v>
      </c>
      <c r="AM79" s="44">
        <v>15040</v>
      </c>
      <c r="AN79" s="44">
        <v>1440.36671</v>
      </c>
      <c r="AO79" s="44">
        <v>303.16663599999993</v>
      </c>
      <c r="AP79" s="44">
        <v>442.34997099999998</v>
      </c>
      <c r="AQ79" s="44">
        <v>10.441785342289672</v>
      </c>
      <c r="AR79" s="181">
        <v>16</v>
      </c>
      <c r="AS79" s="181">
        <v>50.125617020755172</v>
      </c>
      <c r="AT79" s="44">
        <v>62.842933432487406</v>
      </c>
      <c r="AU79" s="44">
        <v>-5.5582146577103275</v>
      </c>
      <c r="AV79" s="44">
        <v>19979.733960000001</v>
      </c>
      <c r="AW79" s="44">
        <v>4939.7339600000014</v>
      </c>
      <c r="AX79" s="44">
        <v>344.67921000000007</v>
      </c>
      <c r="AY79" s="125"/>
    </row>
    <row r="80" spans="1:51" x14ac:dyDescent="0.25">
      <c r="A80" s="112" t="s">
        <v>439</v>
      </c>
      <c r="B80" s="112" t="str">
        <f t="shared" si="140"/>
        <v>Stk Hse Potato Salad</v>
      </c>
      <c r="D80" s="144">
        <f t="shared" si="141"/>
        <v>6010</v>
      </c>
      <c r="E80" s="145">
        <f t="shared" si="142"/>
        <v>1182.1500230000001</v>
      </c>
      <c r="F80" s="145">
        <f t="shared" si="67"/>
        <v>239.43331399999997</v>
      </c>
      <c r="G80" s="145">
        <f t="shared" si="68"/>
        <v>74.883325999999997</v>
      </c>
      <c r="H80" s="146">
        <f t="shared" si="143"/>
        <v>5.0839570977193977</v>
      </c>
      <c r="I80" s="147">
        <f t="shared" si="144"/>
        <v>8</v>
      </c>
      <c r="J80" s="148">
        <f t="shared" si="145"/>
        <v>0.50201586081039229</v>
      </c>
      <c r="K80" s="148">
        <f t="shared" si="146"/>
        <v>0.52846004905022326</v>
      </c>
      <c r="L80" s="149">
        <f t="shared" si="72"/>
        <v>7.9999999999999973</v>
      </c>
      <c r="M80" s="113">
        <f t="shared" si="147"/>
        <v>0.78996081384807981</v>
      </c>
      <c r="N80" s="113">
        <f t="shared" si="148"/>
        <v>0.28794495303768752</v>
      </c>
      <c r="O80" s="113">
        <f t="shared" si="75"/>
        <v>0.83157279086762415</v>
      </c>
      <c r="P80" s="113">
        <f t="shared" si="76"/>
        <v>0.30311274181740089</v>
      </c>
      <c r="Q80" s="150">
        <f t="shared" si="149"/>
        <v>8</v>
      </c>
      <c r="R80" s="113">
        <f t="shared" si="150"/>
        <v>0.50201586081039218</v>
      </c>
      <c r="S80" s="113">
        <f t="shared" si="151"/>
        <v>0</v>
      </c>
      <c r="T80" s="113">
        <f t="shared" si="80"/>
        <v>0.52846004905022326</v>
      </c>
      <c r="U80" s="113">
        <f t="shared" si="81"/>
        <v>0</v>
      </c>
      <c r="W80" s="114"/>
      <c r="X80" s="114"/>
      <c r="Y80" s="113"/>
      <c r="Z80" s="115">
        <f t="shared" si="82"/>
        <v>7607.9723128593114</v>
      </c>
      <c r="AA80" s="115">
        <f t="shared" si="83"/>
        <v>11971.733303999999</v>
      </c>
      <c r="AB80" s="115">
        <f t="shared" si="84"/>
        <v>751.25000000000023</v>
      </c>
      <c r="AC80" s="115">
        <f t="shared" si="85"/>
        <v>751.25</v>
      </c>
      <c r="AD80" s="115">
        <f t="shared" si="86"/>
        <v>1182.1500230000001</v>
      </c>
      <c r="AE80" s="115">
        <f t="shared" si="87"/>
        <v>7227.2686961407762</v>
      </c>
      <c r="AF80" s="115">
        <f t="shared" si="88"/>
        <v>11372.666696</v>
      </c>
      <c r="AG80" s="115">
        <f t="shared" si="89"/>
        <v>751.25000000000011</v>
      </c>
      <c r="AH80" s="115">
        <f t="shared" si="90"/>
        <v>751.25000000000011</v>
      </c>
      <c r="AI80" s="115">
        <f t="shared" si="91"/>
        <v>1182.1500230000004</v>
      </c>
      <c r="AK80" s="151"/>
      <c r="AL80" s="42" t="s">
        <v>359</v>
      </c>
      <c r="AM80" s="44">
        <v>6010</v>
      </c>
      <c r="AN80" s="44">
        <v>1182.1500230000001</v>
      </c>
      <c r="AO80" s="44">
        <v>239.43331399999997</v>
      </c>
      <c r="AP80" s="44">
        <v>74.883325999999997</v>
      </c>
      <c r="AQ80" s="44">
        <v>5.0839570977193977</v>
      </c>
      <c r="AR80" s="181">
        <v>8</v>
      </c>
      <c r="AS80" s="181">
        <v>50.201586081039231</v>
      </c>
      <c r="AT80" s="44">
        <v>52.846004905022326</v>
      </c>
      <c r="AU80" s="44">
        <v>-2.9160429022806023</v>
      </c>
      <c r="AV80" s="44">
        <v>9457.2001840000012</v>
      </c>
      <c r="AW80" s="44">
        <v>3447.2001840000007</v>
      </c>
      <c r="AX80" s="44">
        <v>430.90002300000009</v>
      </c>
      <c r="AY80" s="125"/>
    </row>
    <row r="81" spans="1:51" x14ac:dyDescent="0.25">
      <c r="A81" s="112" t="s">
        <v>439</v>
      </c>
      <c r="B81" s="112" t="str">
        <f t="shared" si="65"/>
        <v>Sundried Tomato Kale Salad</v>
      </c>
      <c r="D81" s="144">
        <f t="shared" si="66"/>
        <v>5781</v>
      </c>
      <c r="E81" s="145">
        <f t="shared" si="66"/>
        <v>1019.2666950000001</v>
      </c>
      <c r="F81" s="145">
        <f t="shared" si="67"/>
        <v>261.23331500000006</v>
      </c>
      <c r="G81" s="145">
        <f t="shared" si="68"/>
        <v>272.08331899999985</v>
      </c>
      <c r="H81" s="146">
        <f t="shared" si="69"/>
        <v>5.6717246117808244</v>
      </c>
      <c r="I81" s="147">
        <f t="shared" si="70"/>
        <v>8</v>
      </c>
      <c r="J81" s="148">
        <f t="shared" si="71"/>
        <v>0.45351833093140181</v>
      </c>
      <c r="K81" s="148">
        <f t="shared" si="71"/>
        <v>0.54051151471681735</v>
      </c>
      <c r="L81" s="149">
        <f t="shared" si="72"/>
        <v>8.2101899520681751</v>
      </c>
      <c r="M81" s="113">
        <f t="shared" si="73"/>
        <v>0.65649725587128216</v>
      </c>
      <c r="N81" s="113">
        <f t="shared" si="74"/>
        <v>0.20297892493988035</v>
      </c>
      <c r="O81" s="113">
        <f t="shared" si="75"/>
        <v>0.79599116520116231</v>
      </c>
      <c r="P81" s="113">
        <f t="shared" si="76"/>
        <v>0.25547965048434496</v>
      </c>
      <c r="Q81" s="150">
        <f t="shared" si="77"/>
        <v>8</v>
      </c>
      <c r="R81" s="113">
        <f t="shared" si="78"/>
        <v>0.4654339554614656</v>
      </c>
      <c r="S81" s="113">
        <f t="shared" si="79"/>
        <v>1.1915624530063784E-2</v>
      </c>
      <c r="T81" s="113">
        <f t="shared" si="80"/>
        <v>0.56433033530394106</v>
      </c>
      <c r="U81" s="113">
        <f t="shared" si="81"/>
        <v>2.3818820587123701E-2</v>
      </c>
      <c r="W81" s="114"/>
      <c r="X81" s="114"/>
      <c r="Y81" s="113"/>
      <c r="Z81" s="115">
        <f t="shared" si="82"/>
        <v>8805.8250789299054</v>
      </c>
      <c r="AA81" s="115">
        <f t="shared" si="83"/>
        <v>12420.666632</v>
      </c>
      <c r="AB81" s="115">
        <f t="shared" si="84"/>
        <v>704.12499999999955</v>
      </c>
      <c r="AC81" s="115">
        <f t="shared" si="85"/>
        <v>722.625</v>
      </c>
      <c r="AD81" s="115">
        <f t="shared" si="86"/>
        <v>1019.266695</v>
      </c>
      <c r="AE81" s="115">
        <f t="shared" si="87"/>
        <v>7262.6434221025929</v>
      </c>
      <c r="AF81" s="115">
        <f t="shared" si="88"/>
        <v>10244.000080000002</v>
      </c>
      <c r="AG81" s="115">
        <f t="shared" si="89"/>
        <v>692.12499999999989</v>
      </c>
      <c r="AH81" s="115">
        <f t="shared" si="90"/>
        <v>722.625</v>
      </c>
      <c r="AI81" s="115">
        <f t="shared" si="91"/>
        <v>1019.2666950000001</v>
      </c>
      <c r="AK81" s="151"/>
      <c r="AL81" s="42" t="s">
        <v>343</v>
      </c>
      <c r="AM81" s="44">
        <v>5781</v>
      </c>
      <c r="AN81" s="44">
        <v>1019.2666950000001</v>
      </c>
      <c r="AO81" s="44">
        <v>261.23331500000006</v>
      </c>
      <c r="AP81" s="44">
        <v>272.08331899999985</v>
      </c>
      <c r="AQ81" s="44">
        <v>5.6717246117808244</v>
      </c>
      <c r="AR81" s="181">
        <v>8</v>
      </c>
      <c r="AS81" s="181">
        <v>45.351833093140179</v>
      </c>
      <c r="AT81" s="44">
        <v>54.051151471681735</v>
      </c>
      <c r="AU81" s="44">
        <v>-2.3282753882191751</v>
      </c>
      <c r="AV81" s="44">
        <v>8154.1335600000011</v>
      </c>
      <c r="AW81" s="44">
        <v>2373.1335600000002</v>
      </c>
      <c r="AX81" s="44">
        <v>296.64169500000003</v>
      </c>
      <c r="AY81" s="125"/>
    </row>
    <row r="82" spans="1:51" x14ac:dyDescent="0.25">
      <c r="A82" s="112" t="s">
        <v>439</v>
      </c>
      <c r="B82" s="112" t="str">
        <f t="shared" si="65"/>
        <v>Sweet Bowtie Pasta Salad</v>
      </c>
      <c r="D82" s="144">
        <f t="shared" si="66"/>
        <v>10408</v>
      </c>
      <c r="E82" s="145">
        <f t="shared" si="66"/>
        <v>2384.966696</v>
      </c>
      <c r="F82" s="145">
        <f t="shared" si="67"/>
        <v>131.54998500000002</v>
      </c>
      <c r="G82" s="145">
        <f t="shared" si="68"/>
        <v>331.49998999999997</v>
      </c>
      <c r="H82" s="146">
        <f t="shared" si="69"/>
        <v>4.3640022384614463</v>
      </c>
      <c r="I82" s="147">
        <f t="shared" si="70"/>
        <v>16</v>
      </c>
      <c r="J82" s="148">
        <f t="shared" si="71"/>
        <v>0.2284045618916952</v>
      </c>
      <c r="K82" s="148">
        <f t="shared" si="71"/>
        <v>0.25849222654129494</v>
      </c>
      <c r="L82" s="149">
        <f t="shared" si="72"/>
        <v>16.000000000000021</v>
      </c>
      <c r="M82" s="113">
        <f t="shared" si="73"/>
        <v>0.83741317959441119</v>
      </c>
      <c r="N82" s="113">
        <f t="shared" si="74"/>
        <v>0.60900861770271597</v>
      </c>
      <c r="O82" s="113">
        <f t="shared" si="75"/>
        <v>0.94772536737259949</v>
      </c>
      <c r="P82" s="113">
        <f t="shared" si="76"/>
        <v>0.6892331408313046</v>
      </c>
      <c r="Q82" s="150">
        <f t="shared" si="77"/>
        <v>16</v>
      </c>
      <c r="R82" s="113">
        <f t="shared" si="78"/>
        <v>0.22840456189169547</v>
      </c>
      <c r="S82" s="113">
        <f t="shared" si="79"/>
        <v>2.7755575615628914E-16</v>
      </c>
      <c r="T82" s="113">
        <f t="shared" si="80"/>
        <v>0.25849222654129506</v>
      </c>
      <c r="U82" s="113">
        <f t="shared" si="81"/>
        <v>0</v>
      </c>
      <c r="W82" s="114"/>
      <c r="X82" s="114"/>
      <c r="Y82" s="113"/>
      <c r="Z82" s="115">
        <f t="shared" si="82"/>
        <v>12428.751127419517</v>
      </c>
      <c r="AA82" s="115">
        <f t="shared" si="83"/>
        <v>45568.266735999998</v>
      </c>
      <c r="AB82" s="115">
        <f t="shared" si="84"/>
        <v>650.4999999999992</v>
      </c>
      <c r="AC82" s="115">
        <f t="shared" si="85"/>
        <v>650.5</v>
      </c>
      <c r="AD82" s="115">
        <f t="shared" si="86"/>
        <v>2384.966696</v>
      </c>
      <c r="AE82" s="115">
        <f t="shared" si="87"/>
        <v>10982.08442900957</v>
      </c>
      <c r="AF82" s="115">
        <f t="shared" si="88"/>
        <v>40264.266896000001</v>
      </c>
      <c r="AG82" s="115">
        <f t="shared" si="89"/>
        <v>650.49999999999966</v>
      </c>
      <c r="AH82" s="115">
        <f t="shared" si="90"/>
        <v>650.5</v>
      </c>
      <c r="AI82" s="115">
        <f t="shared" si="91"/>
        <v>2384.966696</v>
      </c>
      <c r="AK82" s="151"/>
      <c r="AL82" s="42" t="s">
        <v>344</v>
      </c>
      <c r="AM82" s="44">
        <v>10408</v>
      </c>
      <c r="AN82" s="44">
        <v>2384.966696</v>
      </c>
      <c r="AO82" s="44">
        <v>131.54998500000002</v>
      </c>
      <c r="AP82" s="44">
        <v>331.49998999999997</v>
      </c>
      <c r="AQ82" s="44">
        <v>4.3640022384614463</v>
      </c>
      <c r="AR82" s="181">
        <v>16</v>
      </c>
      <c r="AS82" s="181">
        <v>22.840456189169519</v>
      </c>
      <c r="AT82" s="44">
        <v>25.849222654129495</v>
      </c>
      <c r="AU82" s="44">
        <v>-11.635997761538555</v>
      </c>
      <c r="AV82" s="44">
        <v>38159.467135999992</v>
      </c>
      <c r="AW82" s="44">
        <v>27751.467136000003</v>
      </c>
      <c r="AX82" s="44">
        <v>1734.4666960000002</v>
      </c>
      <c r="AY82" s="125"/>
    </row>
    <row r="83" spans="1:51" x14ac:dyDescent="0.25">
      <c r="B83" s="153" t="str">
        <f>CONCATENATE(A51," Subtotal")</f>
        <v>Deli Multivac 2 Subtotal</v>
      </c>
      <c r="C83" s="154"/>
      <c r="D83" s="155">
        <f>SUM(D52:D82)</f>
        <v>315177</v>
      </c>
      <c r="E83" s="155">
        <f>SUM(E52:E82)</f>
        <v>45617.817432000018</v>
      </c>
      <c r="F83" s="155">
        <f>SUM(F52:F82)</f>
        <v>5731.8160719999987</v>
      </c>
      <c r="G83" s="155">
        <f>SUM(G52:G82)</f>
        <v>14479.199615999996</v>
      </c>
      <c r="H83" s="156">
        <f t="shared" ref="H83" si="152">D83/E83</f>
        <v>6.909076710428268</v>
      </c>
      <c r="I83" s="157"/>
      <c r="J83" s="158">
        <f>AB83/(SUM($E83:$G83))</f>
        <v>0.48112416585764978</v>
      </c>
      <c r="K83" s="158">
        <f>AG83/(SUM($E83:$F83))</f>
        <v>0.61270821770892636</v>
      </c>
      <c r="L83" s="159">
        <f>D83/(J83*(E83+F83+G83))</f>
        <v>9.9513313996142987</v>
      </c>
      <c r="M83" s="160">
        <f>AD83/(SUM($E83:$G83))</f>
        <v>0.69297624262673563</v>
      </c>
      <c r="N83" s="161">
        <f>M83-J83</f>
        <v>0.21185207676908585</v>
      </c>
      <c r="O83" s="160">
        <f>AI83/(SUM($E83:$F83))</f>
        <v>0.88837668974689943</v>
      </c>
      <c r="P83" s="161">
        <f t="shared" si="76"/>
        <v>0.27566847203797307</v>
      </c>
      <c r="Q83" s="159">
        <f>D83/(R83*(E83+F83+G83))</f>
        <v>9.9314417113822895</v>
      </c>
      <c r="R83" s="162">
        <f>AC83/(SUM($E83:$G83))</f>
        <v>0.48208771273612833</v>
      </c>
      <c r="S83" s="161">
        <f>R83-J83</f>
        <v>9.6354687847854947E-4</v>
      </c>
      <c r="T83" s="162">
        <f>AH83/(SUM($E83:$F83))</f>
        <v>0.61802333191797731</v>
      </c>
      <c r="U83" s="161">
        <f t="shared" si="81"/>
        <v>5.3151142090509529E-3</v>
      </c>
      <c r="V83" s="153"/>
      <c r="W83" s="153"/>
      <c r="X83" s="153"/>
      <c r="Y83" s="113"/>
      <c r="Z83" s="155">
        <f t="shared" ref="Z83:AI83" si="153">SUM(Z52:Z82)</f>
        <v>402253.58465700166</v>
      </c>
      <c r="AA83" s="155">
        <f t="shared" si="153"/>
        <v>694217.86425500002</v>
      </c>
      <c r="AB83" s="155">
        <f t="shared" si="153"/>
        <v>31671.842424242433</v>
      </c>
      <c r="AC83" s="155">
        <f t="shared" si="153"/>
        <v>31735.271590909095</v>
      </c>
      <c r="AD83" s="155">
        <f t="shared" si="153"/>
        <v>45617.817432000018</v>
      </c>
      <c r="AE83" s="155">
        <f t="shared" si="153"/>
        <v>357524.80343751446</v>
      </c>
      <c r="AF83" s="155">
        <f t="shared" si="153"/>
        <v>541338.93539900007</v>
      </c>
      <c r="AG83" s="155">
        <f t="shared" si="153"/>
        <v>31462.342424242423</v>
      </c>
      <c r="AH83" s="155">
        <f t="shared" si="153"/>
        <v>31735.271590909095</v>
      </c>
      <c r="AI83" s="155">
        <f t="shared" si="153"/>
        <v>45617.817432000018</v>
      </c>
      <c r="AK83" s="164"/>
      <c r="AL83" s="182" t="s">
        <v>345</v>
      </c>
      <c r="AM83" s="183">
        <v>315177</v>
      </c>
      <c r="AN83" s="183">
        <v>45617.817432000003</v>
      </c>
      <c r="AO83" s="183">
        <v>5731.8160719999987</v>
      </c>
      <c r="AP83" s="183">
        <v>14479.199616000004</v>
      </c>
      <c r="AQ83" s="183">
        <v>6.9090767104282698</v>
      </c>
      <c r="AR83" s="183">
        <v>10.446986188486441</v>
      </c>
      <c r="AS83" s="183">
        <v>48.112416585765075</v>
      </c>
      <c r="AT83" s="183">
        <v>61.270821770892752</v>
      </c>
      <c r="AU83" s="183">
        <v>-3.5379094780581717</v>
      </c>
      <c r="AV83" s="183">
        <v>476568.70866100007</v>
      </c>
      <c r="AW83" s="183">
        <v>161391.70866099995</v>
      </c>
      <c r="AX83" s="183">
        <v>13823.600007757577</v>
      </c>
      <c r="AY83" s="125"/>
    </row>
    <row r="84" spans="1:51" x14ac:dyDescent="0.25">
      <c r="B84" s="112"/>
      <c r="C84" s="153"/>
      <c r="D84" s="155"/>
      <c r="E84" s="155"/>
      <c r="F84" s="155"/>
      <c r="G84" s="155"/>
      <c r="H84" s="153"/>
      <c r="I84" s="153"/>
      <c r="J84" s="158"/>
      <c r="K84" s="158"/>
      <c r="L84" s="159"/>
      <c r="M84" s="161"/>
      <c r="N84" s="161"/>
      <c r="O84" s="161"/>
      <c r="P84" s="161"/>
      <c r="Q84" s="159"/>
      <c r="R84" s="161"/>
      <c r="S84" s="161"/>
      <c r="T84" s="161"/>
      <c r="U84" s="161"/>
      <c r="V84" s="168"/>
      <c r="W84" s="168"/>
      <c r="X84" s="168"/>
      <c r="Y84" s="169"/>
      <c r="AK84" s="151"/>
      <c r="AY84" s="125"/>
    </row>
    <row r="85" spans="1:51" x14ac:dyDescent="0.25">
      <c r="B85" s="112"/>
      <c r="C85" s="153"/>
      <c r="D85" s="155"/>
      <c r="E85" s="155"/>
      <c r="F85" s="155"/>
      <c r="G85" s="155"/>
      <c r="H85" s="153"/>
      <c r="I85" s="153"/>
      <c r="J85" s="158"/>
      <c r="K85" s="158"/>
      <c r="L85" s="159"/>
      <c r="M85" s="161"/>
      <c r="N85" s="161"/>
      <c r="O85" s="161"/>
      <c r="P85" s="161"/>
      <c r="Q85" s="159"/>
      <c r="R85" s="161"/>
      <c r="S85" s="161"/>
      <c r="T85" s="161"/>
      <c r="U85" s="161"/>
      <c r="V85" s="168"/>
      <c r="W85" s="168"/>
      <c r="X85" s="168"/>
      <c r="Y85" s="169"/>
      <c r="AK85" s="151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</row>
    <row r="86" spans="1:51" x14ac:dyDescent="0.25">
      <c r="A86" s="136" t="str">
        <f>AL86</f>
        <v>Deli Oric 1</v>
      </c>
      <c r="B86" s="112"/>
      <c r="C86" s="153"/>
      <c r="D86" s="155"/>
      <c r="E86" s="155"/>
      <c r="F86" s="155"/>
      <c r="G86" s="155"/>
      <c r="H86" s="153"/>
      <c r="I86" s="153"/>
      <c r="J86" s="158"/>
      <c r="K86" s="158"/>
      <c r="L86" s="159"/>
      <c r="M86" s="161"/>
      <c r="N86" s="161"/>
      <c r="O86" s="161"/>
      <c r="P86" s="161"/>
      <c r="Q86" s="159"/>
      <c r="R86" s="161"/>
      <c r="S86" s="161"/>
      <c r="T86" s="161"/>
      <c r="U86" s="161"/>
      <c r="V86" s="168"/>
      <c r="W86" s="168"/>
      <c r="X86" s="168"/>
      <c r="Y86" s="169"/>
      <c r="AK86" s="167"/>
      <c r="AL86" s="42" t="s">
        <v>455</v>
      </c>
      <c r="AM86" s="42"/>
      <c r="AN86" s="42"/>
      <c r="AO86" s="42"/>
      <c r="AP86" s="42"/>
      <c r="AQ86" s="42"/>
      <c r="AR86" s="184"/>
      <c r="AS86" s="184"/>
      <c r="AT86" s="42"/>
      <c r="AU86" s="42"/>
      <c r="AV86" s="42"/>
      <c r="AW86" s="42"/>
      <c r="AX86" s="42"/>
      <c r="AY86" s="125"/>
    </row>
    <row r="87" spans="1:51" x14ac:dyDescent="0.25">
      <c r="A87" s="112" t="s">
        <v>439</v>
      </c>
      <c r="B87" s="112" t="str">
        <f t="shared" ref="B87:B94" si="154">AL87</f>
        <v>1# Garden Pasta Salad</v>
      </c>
      <c r="D87" s="144">
        <f t="shared" ref="D87:G94" si="155">AM87</f>
        <v>13655</v>
      </c>
      <c r="E87" s="145">
        <f t="shared" si="155"/>
        <v>2961.3500280000003</v>
      </c>
      <c r="F87" s="145">
        <f>AO87</f>
        <v>485.63331199999993</v>
      </c>
      <c r="G87" s="145">
        <f>AP87</f>
        <v>397.96666399999992</v>
      </c>
      <c r="H87" s="146">
        <f t="shared" ref="H87:H94" si="156">IF(ISERROR(D87/E87),0,D87/E87)</f>
        <v>4.6110726090769294</v>
      </c>
      <c r="I87" s="147">
        <f t="shared" ref="I87:I94" si="157">AR87</f>
        <v>4.5</v>
      </c>
      <c r="J87" s="148">
        <f t="shared" ref="J87:K94" si="158">AS87/100</f>
        <v>0.78920257501705748</v>
      </c>
      <c r="K87" s="148">
        <f t="shared" si="158"/>
        <v>0.88031885996256909</v>
      </c>
      <c r="L87" s="149">
        <f>IF(ISERROR(D87/(J87*(E87+F87+G87))),0,D87/(J87*(E87+F87+G87)))</f>
        <v>4.5000000007055965</v>
      </c>
      <c r="M87" s="113">
        <f t="shared" ref="M87:M94" si="159">IF(ISERROR(D87/Z87),0,D87/Z87)</f>
        <v>0.77019207659897582</v>
      </c>
      <c r="N87" s="113">
        <f t="shared" ref="N87:N94" si="160">M87-J87</f>
        <v>-1.9010498418081667E-2</v>
      </c>
      <c r="O87" s="113">
        <f>IF(ISERROR(D87/AE87),0,D87/AE87)</f>
        <v>0.85911353084752662</v>
      </c>
      <c r="P87" s="113">
        <f>O87-K87</f>
        <v>-2.1205329115042471E-2</v>
      </c>
      <c r="Q87" s="150">
        <f t="shared" ref="Q87:Q94" si="161">I87</f>
        <v>4.5</v>
      </c>
      <c r="R87" s="113">
        <f t="shared" ref="R87:R94" si="162">IF(ISERROR(D87/AA87),0,D87/AA87)</f>
        <v>0.78920257514080394</v>
      </c>
      <c r="S87" s="113">
        <f t="shared" ref="S87:S94" si="163">R87-J87</f>
        <v>1.2374645752544211E-10</v>
      </c>
      <c r="T87" s="113">
        <f>IF(ISERROR(D87/AF87),0,D87/AF87)</f>
        <v>0.88031886003964388</v>
      </c>
      <c r="U87" s="113">
        <f>T87-K87</f>
        <v>7.7074790993947317E-11</v>
      </c>
      <c r="W87" s="114"/>
      <c r="X87" s="114"/>
      <c r="Y87" s="113"/>
      <c r="Z87" s="115">
        <f>(SUM($E87:$G87))*$H87</f>
        <v>17729.343646714631</v>
      </c>
      <c r="AA87" s="115">
        <f>(SUM($E87:$G87))*$Q87</f>
        <v>17302.275018</v>
      </c>
      <c r="AB87" s="115">
        <f>(SUM($E87:$G87))*$J87</f>
        <v>3034.4444439686458</v>
      </c>
      <c r="AC87" s="115">
        <f>SUM(($E87:$G87))*$R87</f>
        <v>3034.4444444444448</v>
      </c>
      <c r="AD87" s="115">
        <f>SUM(($E87:$G87))*$M87</f>
        <v>2961.3500280000007</v>
      </c>
      <c r="AE87" s="115">
        <f>(SUM($E87:$F87))*$H87</f>
        <v>15894.290463018509</v>
      </c>
      <c r="AF87" s="115">
        <f>(SUM($E87:$F87))*$Q87</f>
        <v>15511.42503</v>
      </c>
      <c r="AG87" s="115">
        <f>(SUM($E87:$F87))*$K87</f>
        <v>3034.4444441787687</v>
      </c>
      <c r="AH87" s="115">
        <f>SUM(($E87:$F87))*$T87</f>
        <v>3034.4444444444443</v>
      </c>
      <c r="AI87" s="115">
        <f>SUM(($E87:$F87))*$O87</f>
        <v>2961.3500280000007</v>
      </c>
      <c r="AK87" s="151"/>
      <c r="AL87" s="42" t="s">
        <v>489</v>
      </c>
      <c r="AM87" s="44">
        <v>13655</v>
      </c>
      <c r="AN87" s="44">
        <v>2961.3500280000003</v>
      </c>
      <c r="AO87" s="44">
        <v>485.63331199999993</v>
      </c>
      <c r="AP87" s="44">
        <v>397.96666399999992</v>
      </c>
      <c r="AQ87" s="44">
        <v>4.6110726090769303</v>
      </c>
      <c r="AR87" s="181">
        <v>4.5</v>
      </c>
      <c r="AS87" s="181">
        <v>78.920257501705748</v>
      </c>
      <c r="AT87" s="44">
        <v>88.031885996256904</v>
      </c>
      <c r="AU87" s="44">
        <v>0.1110726090769299</v>
      </c>
      <c r="AV87" s="44">
        <v>13326.075126</v>
      </c>
      <c r="AW87" s="44">
        <v>-328.92487400000044</v>
      </c>
      <c r="AX87" s="44">
        <v>-73.094416444444533</v>
      </c>
      <c r="AY87" s="125"/>
    </row>
    <row r="88" spans="1:51" x14ac:dyDescent="0.25">
      <c r="A88" s="112" t="s">
        <v>439</v>
      </c>
      <c r="B88" s="112" t="str">
        <f t="shared" si="154"/>
        <v>1# Greek Pasta Salad</v>
      </c>
      <c r="D88" s="144">
        <f t="shared" si="155"/>
        <v>14419</v>
      </c>
      <c r="E88" s="145">
        <f t="shared" si="155"/>
        <v>4589.3500529999992</v>
      </c>
      <c r="F88" s="145">
        <f t="shared" si="155"/>
        <v>577.13328299999989</v>
      </c>
      <c r="G88" s="145">
        <f t="shared" si="155"/>
        <v>160.34999700000003</v>
      </c>
      <c r="H88" s="146">
        <f t="shared" si="156"/>
        <v>3.1418392219993079</v>
      </c>
      <c r="I88" s="147">
        <f t="shared" si="157"/>
        <v>4.5</v>
      </c>
      <c r="J88" s="148">
        <f t="shared" si="158"/>
        <v>0.60152477488186562</v>
      </c>
      <c r="K88" s="148">
        <f t="shared" si="158"/>
        <v>0.62019404945164369</v>
      </c>
      <c r="L88" s="149">
        <f t="shared" ref="L88:L94" si="164">IF(ISERROR(D88/(J88*(E88+F88+G88))),0,D88/(J88*(E88+F88+G88)))</f>
        <v>4.5000000010619763</v>
      </c>
      <c r="M88" s="113">
        <f t="shared" si="159"/>
        <v>0.86155315289643952</v>
      </c>
      <c r="N88" s="113">
        <f t="shared" si="160"/>
        <v>0.2600283780145739</v>
      </c>
      <c r="O88" s="113">
        <f t="shared" ref="O88:O94" si="165">IF(ISERROR(D88/AE88),0,D88/AE88)</f>
        <v>0.88829282018998457</v>
      </c>
      <c r="P88" s="113">
        <f t="shared" ref="P88:P94" si="166">O88-K88</f>
        <v>0.26809877073834087</v>
      </c>
      <c r="Q88" s="150">
        <f t="shared" si="161"/>
        <v>4.5</v>
      </c>
      <c r="R88" s="113">
        <f t="shared" si="162"/>
        <v>0.60152477502382229</v>
      </c>
      <c r="S88" s="113">
        <f t="shared" si="163"/>
        <v>1.4195666864225132E-10</v>
      </c>
      <c r="T88" s="113">
        <f t="shared" ref="T88:T94" si="167">IF(ISERROR(D88/AF88),0,D88/AF88)</f>
        <v>0.62019404957628277</v>
      </c>
      <c r="U88" s="113">
        <f t="shared" ref="U88:U94" si="168">T88-K88</f>
        <v>1.2463907683724074E-10</v>
      </c>
      <c r="W88" s="114"/>
      <c r="X88" s="114"/>
      <c r="Y88" s="113"/>
      <c r="Z88" s="115">
        <f t="shared" ref="Z88:Z94" si="169">(SUM($E88:$G88))*$H88</f>
        <v>16736.053894672699</v>
      </c>
      <c r="AA88" s="115">
        <f t="shared" ref="AA88:AA94" si="170">(SUM($E88:$G88))*$Q88</f>
        <v>23970.749998499999</v>
      </c>
      <c r="AB88" s="115">
        <f t="shared" ref="AB88:AB94" si="171">(SUM($E88:$G88))*$J88</f>
        <v>3204.2222214660428</v>
      </c>
      <c r="AC88" s="115">
        <f t="shared" ref="AC88:AC94" si="172">SUM(($E88:$G88))*$R88</f>
        <v>3204.2222222222222</v>
      </c>
      <c r="AD88" s="115">
        <f t="shared" ref="AD88:AD94" si="173">SUM(($E88:$G88))*$M88</f>
        <v>4589.3500529999992</v>
      </c>
      <c r="AE88" s="115">
        <f t="shared" ref="AE88:AE94" si="174">(SUM($E88:$F88))*$H88</f>
        <v>16232.259984850627</v>
      </c>
      <c r="AF88" s="115">
        <f t="shared" ref="AF88:AF94" si="175">(SUM($E88:$F88))*$Q88</f>
        <v>23249.175011999996</v>
      </c>
      <c r="AG88" s="115">
        <f t="shared" ref="AG88:AG94" si="176">(SUM($E88:$F88))*$K88</f>
        <v>3204.2222215782767</v>
      </c>
      <c r="AH88" s="115">
        <f t="shared" ref="AH88:AH94" si="177">SUM(($E88:$F88))*$T88</f>
        <v>3204.2222222222222</v>
      </c>
      <c r="AI88" s="115">
        <f t="shared" ref="AI88:AI94" si="178">SUM(($E88:$F88))*$O88</f>
        <v>4589.3500529999992</v>
      </c>
      <c r="AK88" s="151"/>
      <c r="AL88" s="42" t="s">
        <v>490</v>
      </c>
      <c r="AM88" s="44">
        <v>14419</v>
      </c>
      <c r="AN88" s="44">
        <v>4589.3500529999992</v>
      </c>
      <c r="AO88" s="44">
        <v>577.13328299999989</v>
      </c>
      <c r="AP88" s="44">
        <v>160.34999700000003</v>
      </c>
      <c r="AQ88" s="44">
        <v>3.1418392219993074</v>
      </c>
      <c r="AR88" s="181">
        <v>4.5</v>
      </c>
      <c r="AS88" s="181">
        <v>60.152477488186562</v>
      </c>
      <c r="AT88" s="44">
        <v>62.019404945164368</v>
      </c>
      <c r="AU88" s="44">
        <v>-1.3581607780006926</v>
      </c>
      <c r="AV88" s="44">
        <v>20652.075238500001</v>
      </c>
      <c r="AW88" s="44">
        <v>6233.0752385000014</v>
      </c>
      <c r="AX88" s="44">
        <v>1385.1278307777777</v>
      </c>
      <c r="AY88" s="125"/>
    </row>
    <row r="89" spans="1:51" x14ac:dyDescent="0.25">
      <c r="A89" s="112" t="s">
        <v>439</v>
      </c>
      <c r="B89" s="112" t="str">
        <f t="shared" si="154"/>
        <v>12 oz. Buffalo Chicken Salad</v>
      </c>
      <c r="D89" s="144">
        <f t="shared" si="155"/>
        <v>21603.58</v>
      </c>
      <c r="E89" s="145">
        <f t="shared" si="155"/>
        <v>4569.5000480000026</v>
      </c>
      <c r="F89" s="145">
        <f t="shared" si="155"/>
        <v>707.09996000000001</v>
      </c>
      <c r="G89" s="145">
        <f t="shared" si="155"/>
        <v>1267.3999969999998</v>
      </c>
      <c r="H89" s="146">
        <f t="shared" si="156"/>
        <v>4.7277776065360904</v>
      </c>
      <c r="I89" s="147">
        <f t="shared" si="157"/>
        <v>4.5</v>
      </c>
      <c r="J89" s="148">
        <f t="shared" si="158"/>
        <v>0.7336179020278335</v>
      </c>
      <c r="K89" s="148">
        <f t="shared" si="158"/>
        <v>0.90982745463875636</v>
      </c>
      <c r="L89" s="149">
        <f t="shared" si="164"/>
        <v>4.5000000009535812</v>
      </c>
      <c r="M89" s="113">
        <f t="shared" si="159"/>
        <v>0.69827323418530485</v>
      </c>
      <c r="N89" s="113">
        <f t="shared" si="160"/>
        <v>-3.5344667842528654E-2</v>
      </c>
      <c r="O89" s="113">
        <f t="shared" si="165"/>
        <v>0.8659932610150578</v>
      </c>
      <c r="P89" s="113">
        <f t="shared" si="166"/>
        <v>-4.3834193623698559E-2</v>
      </c>
      <c r="Q89" s="150">
        <f t="shared" si="161"/>
        <v>4.5</v>
      </c>
      <c r="R89" s="113">
        <f t="shared" si="162"/>
        <v>0.73361790218329226</v>
      </c>
      <c r="S89" s="113">
        <f t="shared" si="163"/>
        <v>1.5545875697853262E-10</v>
      </c>
      <c r="T89" s="113">
        <f t="shared" si="167"/>
        <v>0.90982745485292305</v>
      </c>
      <c r="U89" s="113">
        <f t="shared" si="168"/>
        <v>2.1416668438689612E-10</v>
      </c>
      <c r="W89" s="114"/>
      <c r="X89" s="114"/>
      <c r="Y89" s="113"/>
      <c r="Z89" s="115">
        <f t="shared" si="169"/>
        <v>30938.576680811075</v>
      </c>
      <c r="AA89" s="115">
        <f t="shared" si="170"/>
        <v>29448.000022500011</v>
      </c>
      <c r="AB89" s="115">
        <f t="shared" si="171"/>
        <v>4800.7955545382338</v>
      </c>
      <c r="AC89" s="115">
        <f t="shared" si="172"/>
        <v>4800.7955555555563</v>
      </c>
      <c r="AD89" s="115">
        <f t="shared" si="173"/>
        <v>4569.5000480000026</v>
      </c>
      <c r="AE89" s="115">
        <f t="shared" si="174"/>
        <v>24946.59135647057</v>
      </c>
      <c r="AF89" s="115">
        <f t="shared" si="175"/>
        <v>23744.700036000013</v>
      </c>
      <c r="AG89" s="115">
        <f t="shared" si="176"/>
        <v>4800.7955544254846</v>
      </c>
      <c r="AH89" s="115">
        <f t="shared" si="177"/>
        <v>4800.7955555555563</v>
      </c>
      <c r="AI89" s="115">
        <f t="shared" si="178"/>
        <v>4569.5000480000026</v>
      </c>
      <c r="AK89" s="151"/>
      <c r="AL89" s="42" t="s">
        <v>441</v>
      </c>
      <c r="AM89" s="44">
        <v>21603.58</v>
      </c>
      <c r="AN89" s="44">
        <v>4569.5000480000026</v>
      </c>
      <c r="AO89" s="44">
        <v>707.09996000000001</v>
      </c>
      <c r="AP89" s="44">
        <v>1267.3999969999998</v>
      </c>
      <c r="AQ89" s="44">
        <v>4.7277776065360904</v>
      </c>
      <c r="AR89" s="181">
        <v>4.5</v>
      </c>
      <c r="AS89" s="181">
        <v>73.361790202783354</v>
      </c>
      <c r="AT89" s="44">
        <v>90.982745463875631</v>
      </c>
      <c r="AU89" s="44">
        <v>0.22777760653608994</v>
      </c>
      <c r="AV89" s="44">
        <v>20562.750216</v>
      </c>
      <c r="AW89" s="44">
        <v>-1040.8297840000005</v>
      </c>
      <c r="AX89" s="44">
        <v>-231.29550755555564</v>
      </c>
      <c r="AY89" s="125"/>
    </row>
    <row r="90" spans="1:51" x14ac:dyDescent="0.25">
      <c r="A90" s="112" t="s">
        <v>439</v>
      </c>
      <c r="B90" s="112" t="str">
        <f t="shared" si="154"/>
        <v>12 oz. Kroger Chicken Salad</v>
      </c>
      <c r="D90" s="144">
        <f t="shared" si="155"/>
        <v>65243</v>
      </c>
      <c r="E90" s="145">
        <f t="shared" si="155"/>
        <v>14243.866792999992</v>
      </c>
      <c r="F90" s="145">
        <f t="shared" si="155"/>
        <v>1789.2332159999994</v>
      </c>
      <c r="G90" s="145">
        <f t="shared" si="155"/>
        <v>401.26665299999979</v>
      </c>
      <c r="H90" s="146">
        <f t="shared" si="156"/>
        <v>4.5804275586221452</v>
      </c>
      <c r="I90" s="147">
        <f t="shared" si="157"/>
        <v>4.5</v>
      </c>
      <c r="J90" s="148">
        <f t="shared" si="158"/>
        <v>0.88220280954580288</v>
      </c>
      <c r="K90" s="148">
        <f t="shared" si="158"/>
        <v>0.90428204365094755</v>
      </c>
      <c r="L90" s="149">
        <f t="shared" si="164"/>
        <v>4.5000000006586767</v>
      </c>
      <c r="M90" s="113">
        <f t="shared" si="159"/>
        <v>0.86671224306654093</v>
      </c>
      <c r="N90" s="113">
        <f t="shared" si="160"/>
        <v>-1.5490566479261947E-2</v>
      </c>
      <c r="O90" s="113">
        <f t="shared" si="165"/>
        <v>0.88840378872484826</v>
      </c>
      <c r="P90" s="113">
        <f t="shared" si="166"/>
        <v>-1.5878254926099289E-2</v>
      </c>
      <c r="Q90" s="150">
        <f t="shared" si="161"/>
        <v>4.5</v>
      </c>
      <c r="R90" s="113">
        <f t="shared" si="162"/>
        <v>0.88220280967493325</v>
      </c>
      <c r="S90" s="113">
        <f t="shared" si="163"/>
        <v>1.2913037306105934E-10</v>
      </c>
      <c r="T90" s="113">
        <f t="shared" si="167"/>
        <v>0.90428204379102695</v>
      </c>
      <c r="U90" s="113">
        <f t="shared" si="168"/>
        <v>1.4007939252991264E-10</v>
      </c>
      <c r="W90" s="114"/>
      <c r="X90" s="114"/>
      <c r="Y90" s="113"/>
      <c r="Z90" s="115">
        <f t="shared" si="169"/>
        <v>75276.42596712579</v>
      </c>
      <c r="AA90" s="115">
        <f t="shared" si="170"/>
        <v>73954.649978999951</v>
      </c>
      <c r="AB90" s="115">
        <f t="shared" si="171"/>
        <v>14498.444442322269</v>
      </c>
      <c r="AC90" s="115">
        <f t="shared" si="172"/>
        <v>14498.444444444445</v>
      </c>
      <c r="AD90" s="115">
        <f t="shared" si="173"/>
        <v>14243.866792999992</v>
      </c>
      <c r="AE90" s="115">
        <f t="shared" si="174"/>
        <v>73438.453131368529</v>
      </c>
      <c r="AF90" s="115">
        <f t="shared" si="175"/>
        <v>72148.950040499956</v>
      </c>
      <c r="AG90" s="115">
        <f t="shared" si="176"/>
        <v>14498.444442198537</v>
      </c>
      <c r="AH90" s="115">
        <f t="shared" si="177"/>
        <v>14498.444444444443</v>
      </c>
      <c r="AI90" s="115">
        <f t="shared" si="178"/>
        <v>14243.86679299999</v>
      </c>
      <c r="AK90" s="151"/>
      <c r="AL90" s="42" t="s">
        <v>361</v>
      </c>
      <c r="AM90" s="44">
        <v>65243</v>
      </c>
      <c r="AN90" s="44">
        <v>14243.866792999992</v>
      </c>
      <c r="AO90" s="44">
        <v>1789.2332159999994</v>
      </c>
      <c r="AP90" s="44">
        <v>401.26665299999979</v>
      </c>
      <c r="AQ90" s="44">
        <v>4.5804275586221452</v>
      </c>
      <c r="AR90" s="181">
        <v>4.5</v>
      </c>
      <c r="AS90" s="181">
        <v>88.220280954580289</v>
      </c>
      <c r="AT90" s="44">
        <v>90.428204365094757</v>
      </c>
      <c r="AU90" s="44">
        <v>8.0427558622145054E-2</v>
      </c>
      <c r="AV90" s="44">
        <v>64097.400568500016</v>
      </c>
      <c r="AW90" s="44">
        <v>-1145.5994315000012</v>
      </c>
      <c r="AX90" s="44">
        <v>-254.57765144444468</v>
      </c>
      <c r="AY90" s="125"/>
    </row>
    <row r="91" spans="1:51" x14ac:dyDescent="0.25">
      <c r="A91" s="112" t="s">
        <v>439</v>
      </c>
      <c r="B91" s="112" t="str">
        <f t="shared" si="154"/>
        <v>12 oz. Kroger Cranberry Pecan Chicken Salad</v>
      </c>
      <c r="D91" s="144">
        <f t="shared" si="155"/>
        <v>50028</v>
      </c>
      <c r="E91" s="145">
        <f t="shared" si="155"/>
        <v>10586.950057999999</v>
      </c>
      <c r="F91" s="145">
        <f t="shared" si="155"/>
        <v>696.76661399999978</v>
      </c>
      <c r="G91" s="145">
        <f t="shared" si="155"/>
        <v>1542.8333279999997</v>
      </c>
      <c r="H91" s="146">
        <f t="shared" si="156"/>
        <v>4.7254402567240303</v>
      </c>
      <c r="I91" s="147">
        <f t="shared" si="157"/>
        <v>4.5</v>
      </c>
      <c r="J91" s="148">
        <f t="shared" si="158"/>
        <v>0.86674385012929134</v>
      </c>
      <c r="K91" s="148">
        <f t="shared" si="158"/>
        <v>0.985254562286491</v>
      </c>
      <c r="L91" s="149">
        <f t="shared" si="164"/>
        <v>4.500000000994719</v>
      </c>
      <c r="M91" s="113">
        <f t="shared" si="159"/>
        <v>0.82539342675933902</v>
      </c>
      <c r="N91" s="113">
        <f t="shared" si="160"/>
        <v>-4.1350423369952316E-2</v>
      </c>
      <c r="O91" s="113">
        <f t="shared" si="165"/>
        <v>0.93825025616524094</v>
      </c>
      <c r="P91" s="113">
        <f t="shared" si="166"/>
        <v>-4.7004306121250061E-2</v>
      </c>
      <c r="Q91" s="150">
        <f t="shared" si="161"/>
        <v>4.5</v>
      </c>
      <c r="R91" s="113">
        <f t="shared" si="162"/>
        <v>0.86674385032088397</v>
      </c>
      <c r="S91" s="113">
        <f t="shared" si="163"/>
        <v>1.9159263064949528E-10</v>
      </c>
      <c r="T91" s="113">
        <f t="shared" si="167"/>
        <v>0.98525456252552523</v>
      </c>
      <c r="U91" s="113">
        <f t="shared" si="168"/>
        <v>2.3903423684856762E-10</v>
      </c>
      <c r="W91" s="114"/>
      <c r="X91" s="114"/>
      <c r="Y91" s="113"/>
      <c r="Z91" s="115">
        <f t="shared" si="169"/>
        <v>60611.095724883606</v>
      </c>
      <c r="AA91" s="115">
        <f t="shared" si="170"/>
        <v>57719.474999999999</v>
      </c>
      <c r="AB91" s="115">
        <f t="shared" si="171"/>
        <v>11117.333330875861</v>
      </c>
      <c r="AC91" s="115">
        <f t="shared" si="172"/>
        <v>11117.333333333334</v>
      </c>
      <c r="AD91" s="115">
        <f t="shared" si="173"/>
        <v>10586.950057999999</v>
      </c>
      <c r="AE91" s="115">
        <f t="shared" si="174"/>
        <v>53320.529007336896</v>
      </c>
      <c r="AF91" s="115">
        <f t="shared" si="175"/>
        <v>50776.725023999992</v>
      </c>
      <c r="AG91" s="115">
        <f t="shared" si="176"/>
        <v>11117.33333063614</v>
      </c>
      <c r="AH91" s="115">
        <f t="shared" si="177"/>
        <v>11117.333333333334</v>
      </c>
      <c r="AI91" s="115">
        <f t="shared" si="178"/>
        <v>10586.950057999999</v>
      </c>
      <c r="AK91" s="151"/>
      <c r="AL91" s="42" t="s">
        <v>362</v>
      </c>
      <c r="AM91" s="44">
        <v>50028</v>
      </c>
      <c r="AN91" s="44">
        <v>10586.950057999999</v>
      </c>
      <c r="AO91" s="44">
        <v>696.76661399999978</v>
      </c>
      <c r="AP91" s="44">
        <v>1542.8333279999997</v>
      </c>
      <c r="AQ91" s="44">
        <v>4.7254402567240303</v>
      </c>
      <c r="AR91" s="181">
        <v>4.5</v>
      </c>
      <c r="AS91" s="181">
        <v>86.674385012929136</v>
      </c>
      <c r="AT91" s="44">
        <v>98.525456228649105</v>
      </c>
      <c r="AU91" s="44">
        <v>0.22544025672402995</v>
      </c>
      <c r="AV91" s="44">
        <v>47641.275261000003</v>
      </c>
      <c r="AW91" s="44">
        <v>-2386.7247389999998</v>
      </c>
      <c r="AX91" s="44">
        <v>-530.38327533333324</v>
      </c>
      <c r="AY91" s="125"/>
    </row>
    <row r="92" spans="1:51" x14ac:dyDescent="0.25">
      <c r="A92" s="112" t="s">
        <v>439</v>
      </c>
      <c r="B92" s="112" t="str">
        <f t="shared" si="154"/>
        <v>12 oz. Kroger Ham Salad</v>
      </c>
      <c r="D92" s="144">
        <f t="shared" si="155"/>
        <v>53495.49</v>
      </c>
      <c r="E92" s="145">
        <f t="shared" si="155"/>
        <v>12097.466787000001</v>
      </c>
      <c r="F92" s="145">
        <f t="shared" si="155"/>
        <v>2272.3165680000006</v>
      </c>
      <c r="G92" s="145">
        <f t="shared" si="155"/>
        <v>1149.3999919999997</v>
      </c>
      <c r="H92" s="146">
        <f t="shared" si="156"/>
        <v>4.4220406587506833</v>
      </c>
      <c r="I92" s="147">
        <f t="shared" si="157"/>
        <v>4.5</v>
      </c>
      <c r="J92" s="148">
        <f t="shared" si="158"/>
        <v>0.76601237693002244</v>
      </c>
      <c r="K92" s="148">
        <f t="shared" si="158"/>
        <v>0.8194662994763986</v>
      </c>
      <c r="L92" s="149">
        <f t="shared" si="164"/>
        <v>4.5000000541376872</v>
      </c>
      <c r="M92" s="113">
        <f t="shared" si="159"/>
        <v>0.77951697048147506</v>
      </c>
      <c r="N92" s="113">
        <f t="shared" si="160"/>
        <v>1.3504593551452615E-2</v>
      </c>
      <c r="O92" s="113">
        <f t="shared" si="165"/>
        <v>0.84186841848180394</v>
      </c>
      <c r="P92" s="113">
        <f t="shared" si="166"/>
        <v>2.2402119005405341E-2</v>
      </c>
      <c r="Q92" s="150">
        <f t="shared" si="161"/>
        <v>4.5</v>
      </c>
      <c r="R92" s="113">
        <f t="shared" si="162"/>
        <v>0.76601238614560874</v>
      </c>
      <c r="S92" s="113">
        <f t="shared" si="163"/>
        <v>9.2155862940757061E-9</v>
      </c>
      <c r="T92" s="113">
        <f t="shared" si="167"/>
        <v>0.82728363907659375</v>
      </c>
      <c r="U92" s="113">
        <f t="shared" si="168"/>
        <v>7.8173396001951501E-3</v>
      </c>
      <c r="W92" s="114"/>
      <c r="X92" s="114"/>
      <c r="Y92" s="113"/>
      <c r="Z92" s="115">
        <f t="shared" si="169"/>
        <v>68626.459751040529</v>
      </c>
      <c r="AA92" s="115">
        <f t="shared" si="170"/>
        <v>69836.325061500014</v>
      </c>
      <c r="AB92" s="115">
        <f t="shared" si="171"/>
        <v>11887.886523648292</v>
      </c>
      <c r="AC92" s="115">
        <f t="shared" si="172"/>
        <v>11887.886666666665</v>
      </c>
      <c r="AD92" s="115">
        <f t="shared" si="173"/>
        <v>12097.466786999999</v>
      </c>
      <c r="AE92" s="115">
        <f t="shared" si="174"/>
        <v>63543.76625324881</v>
      </c>
      <c r="AF92" s="115">
        <f t="shared" si="175"/>
        <v>64664.025097500009</v>
      </c>
      <c r="AG92" s="115">
        <f t="shared" si="176"/>
        <v>11775.553190199398</v>
      </c>
      <c r="AH92" s="115">
        <f t="shared" si="177"/>
        <v>11887.886666666665</v>
      </c>
      <c r="AI92" s="115">
        <f t="shared" si="178"/>
        <v>12097.466787000001</v>
      </c>
      <c r="AK92" s="151"/>
      <c r="AL92" s="42" t="s">
        <v>363</v>
      </c>
      <c r="AM92" s="44">
        <v>53495.49</v>
      </c>
      <c r="AN92" s="44">
        <v>12097.466787000001</v>
      </c>
      <c r="AO92" s="44">
        <v>2272.3165680000006</v>
      </c>
      <c r="AP92" s="44">
        <v>1149.3999919999997</v>
      </c>
      <c r="AQ92" s="44">
        <v>4.4220406587506833</v>
      </c>
      <c r="AR92" s="181">
        <v>4.5</v>
      </c>
      <c r="AS92" s="181">
        <v>76.601237693002247</v>
      </c>
      <c r="AT92" s="44">
        <v>81.946629947639863</v>
      </c>
      <c r="AU92" s="44">
        <v>-7.7959341249316486E-2</v>
      </c>
      <c r="AV92" s="44">
        <v>54438.600541499974</v>
      </c>
      <c r="AW92" s="44">
        <v>943.11054149999836</v>
      </c>
      <c r="AX92" s="44">
        <v>209.5801203333331</v>
      </c>
      <c r="AY92" s="125"/>
    </row>
    <row r="93" spans="1:51" x14ac:dyDescent="0.25">
      <c r="A93" s="112" t="s">
        <v>439</v>
      </c>
      <c r="B93" s="112" t="str">
        <f t="shared" si="154"/>
        <v>12 oz. Kroger Sandwich Spread</v>
      </c>
      <c r="D93" s="144">
        <f t="shared" si="155"/>
        <v>2784</v>
      </c>
      <c r="E93" s="145">
        <f t="shared" si="155"/>
        <v>614.90000199999997</v>
      </c>
      <c r="F93" s="145">
        <f t="shared" si="155"/>
        <v>209.89999800000001</v>
      </c>
      <c r="G93" s="145">
        <f t="shared" si="155"/>
        <v>90</v>
      </c>
      <c r="H93" s="146">
        <f t="shared" si="156"/>
        <v>4.5275654430718317</v>
      </c>
      <c r="I93" s="147">
        <f t="shared" si="157"/>
        <v>4.5</v>
      </c>
      <c r="J93" s="148">
        <f t="shared" si="158"/>
        <v>0.67628625548948373</v>
      </c>
      <c r="K93" s="148">
        <f t="shared" si="158"/>
        <v>0.75008082744829041</v>
      </c>
      <c r="L93" s="149">
        <f t="shared" si="164"/>
        <v>4.5000000010538654</v>
      </c>
      <c r="M93" s="113">
        <f t="shared" si="159"/>
        <v>0.67216878224748577</v>
      </c>
      <c r="N93" s="113">
        <f t="shared" si="160"/>
        <v>-4.1174732419979598E-3</v>
      </c>
      <c r="O93" s="113">
        <f t="shared" si="165"/>
        <v>0.74551406644034912</v>
      </c>
      <c r="P93" s="113">
        <f t="shared" si="166"/>
        <v>-4.566761007941289E-3</v>
      </c>
      <c r="Q93" s="150">
        <f t="shared" si="161"/>
        <v>4.5</v>
      </c>
      <c r="R93" s="113">
        <f t="shared" si="162"/>
        <v>0.67628625564786482</v>
      </c>
      <c r="S93" s="113">
        <f t="shared" si="163"/>
        <v>1.5838108602395096E-10</v>
      </c>
      <c r="T93" s="113">
        <f t="shared" si="167"/>
        <v>0.75008082767539608</v>
      </c>
      <c r="U93" s="113">
        <f t="shared" si="168"/>
        <v>2.2710566760508755E-10</v>
      </c>
      <c r="W93" s="114"/>
      <c r="X93" s="114"/>
      <c r="Y93" s="113"/>
      <c r="Z93" s="115">
        <f t="shared" si="169"/>
        <v>4141.8168673221116</v>
      </c>
      <c r="AA93" s="115">
        <f t="shared" si="170"/>
        <v>4116.5999999999995</v>
      </c>
      <c r="AB93" s="115">
        <f t="shared" si="171"/>
        <v>618.66666652177969</v>
      </c>
      <c r="AC93" s="115">
        <f t="shared" si="172"/>
        <v>618.66666666666674</v>
      </c>
      <c r="AD93" s="115">
        <f t="shared" si="173"/>
        <v>614.90000199999997</v>
      </c>
      <c r="AE93" s="115">
        <f t="shared" si="174"/>
        <v>3734.3359774456467</v>
      </c>
      <c r="AF93" s="115">
        <f t="shared" si="175"/>
        <v>3711.6</v>
      </c>
      <c r="AG93" s="115">
        <f t="shared" si="176"/>
        <v>618.66666647934994</v>
      </c>
      <c r="AH93" s="115">
        <f t="shared" si="177"/>
        <v>618.66666666666663</v>
      </c>
      <c r="AI93" s="115">
        <f t="shared" si="178"/>
        <v>614.90000199999997</v>
      </c>
      <c r="AK93" s="151"/>
      <c r="AL93" s="42" t="s">
        <v>364</v>
      </c>
      <c r="AM93" s="44">
        <v>2784</v>
      </c>
      <c r="AN93" s="44">
        <v>614.90000199999997</v>
      </c>
      <c r="AO93" s="44">
        <v>209.89999800000001</v>
      </c>
      <c r="AP93" s="44">
        <v>90</v>
      </c>
      <c r="AQ93" s="44">
        <v>4.5275654430718308</v>
      </c>
      <c r="AR93" s="181">
        <v>4.5</v>
      </c>
      <c r="AS93" s="181">
        <v>67.628625548948378</v>
      </c>
      <c r="AT93" s="44">
        <v>75.008082744829039</v>
      </c>
      <c r="AU93" s="44">
        <v>2.7565443071831053E-2</v>
      </c>
      <c r="AV93" s="44">
        <v>2767.050009</v>
      </c>
      <c r="AW93" s="44">
        <v>-16.949991000000008</v>
      </c>
      <c r="AX93" s="44">
        <v>-3.7666646666666703</v>
      </c>
      <c r="AY93" s="125"/>
    </row>
    <row r="94" spans="1:51" x14ac:dyDescent="0.25">
      <c r="A94" s="112" t="s">
        <v>439</v>
      </c>
      <c r="B94" s="112" t="str">
        <f t="shared" si="154"/>
        <v>None</v>
      </c>
      <c r="D94" s="144">
        <f t="shared" si="155"/>
        <v>4</v>
      </c>
      <c r="E94" s="145">
        <f t="shared" si="155"/>
        <v>4850.8166650000003</v>
      </c>
      <c r="F94" s="145">
        <f t="shared" si="155"/>
        <v>0</v>
      </c>
      <c r="G94" s="145">
        <f t="shared" si="155"/>
        <v>8989.25</v>
      </c>
      <c r="H94" s="146">
        <f t="shared" si="156"/>
        <v>8.2460341757731629E-4</v>
      </c>
      <c r="I94" s="147">
        <f t="shared" si="157"/>
        <v>1</v>
      </c>
      <c r="J94" s="148">
        <f t="shared" si="158"/>
        <v>2.8901594889825093E-4</v>
      </c>
      <c r="K94" s="148">
        <f t="shared" si="158"/>
        <v>0</v>
      </c>
      <c r="L94" s="149">
        <f t="shared" si="164"/>
        <v>0.99999999999999334</v>
      </c>
      <c r="M94" s="113">
        <f t="shared" si="159"/>
        <v>0.35049084534160369</v>
      </c>
      <c r="N94" s="113">
        <f t="shared" si="160"/>
        <v>0.35020182939270544</v>
      </c>
      <c r="O94" s="113">
        <f t="shared" si="165"/>
        <v>1</v>
      </c>
      <c r="P94" s="113">
        <f t="shared" si="166"/>
        <v>1</v>
      </c>
      <c r="Q94" s="150">
        <f t="shared" si="161"/>
        <v>1</v>
      </c>
      <c r="R94" s="113">
        <f t="shared" si="162"/>
        <v>2.8901594889824903E-4</v>
      </c>
      <c r="S94" s="113">
        <f t="shared" si="163"/>
        <v>-1.8973538018496328E-18</v>
      </c>
      <c r="T94" s="113">
        <f t="shared" si="167"/>
        <v>8.2460341757731629E-4</v>
      </c>
      <c r="U94" s="113">
        <f t="shared" si="168"/>
        <v>8.2460341757731629E-4</v>
      </c>
      <c r="W94" s="114"/>
      <c r="X94" s="114"/>
      <c r="Y94" s="113"/>
      <c r="Z94" s="115">
        <f t="shared" si="169"/>
        <v>11.412566271456891</v>
      </c>
      <c r="AA94" s="115">
        <f t="shared" si="170"/>
        <v>13840.066665</v>
      </c>
      <c r="AB94" s="115">
        <f t="shared" si="171"/>
        <v>4.0000000000000266</v>
      </c>
      <c r="AC94" s="115">
        <f t="shared" si="172"/>
        <v>4</v>
      </c>
      <c r="AD94" s="115">
        <f t="shared" si="173"/>
        <v>4850.8166649999994</v>
      </c>
      <c r="AE94" s="115">
        <f t="shared" si="174"/>
        <v>4</v>
      </c>
      <c r="AF94" s="115">
        <f t="shared" si="175"/>
        <v>4850.8166650000003</v>
      </c>
      <c r="AG94" s="115">
        <f t="shared" si="176"/>
        <v>0</v>
      </c>
      <c r="AH94" s="115">
        <f t="shared" si="177"/>
        <v>4</v>
      </c>
      <c r="AI94" s="115">
        <f t="shared" si="178"/>
        <v>4850.8166650000003</v>
      </c>
      <c r="AK94" s="151"/>
      <c r="AL94" s="42" t="s">
        <v>337</v>
      </c>
      <c r="AM94" s="44">
        <v>4</v>
      </c>
      <c r="AN94" s="44">
        <v>4850.8166650000003</v>
      </c>
      <c r="AO94" s="44">
        <v>0</v>
      </c>
      <c r="AP94" s="44">
        <v>8989.25</v>
      </c>
      <c r="AQ94" s="44">
        <v>8.2460341757731629E-4</v>
      </c>
      <c r="AR94" s="181">
        <v>1</v>
      </c>
      <c r="AS94" s="181">
        <v>2.8901594889825091E-2</v>
      </c>
      <c r="AT94" s="44">
        <v>0</v>
      </c>
      <c r="AU94" s="44">
        <v>-0.9991753965824226</v>
      </c>
      <c r="AV94" s="44">
        <v>4850.8166650000003</v>
      </c>
      <c r="AW94" s="44">
        <v>4846.8166650000003</v>
      </c>
      <c r="AX94" s="44">
        <v>4846.8166650000003</v>
      </c>
      <c r="AY94" s="125"/>
    </row>
    <row r="95" spans="1:51" x14ac:dyDescent="0.25">
      <c r="B95" s="153" t="str">
        <f>CONCATENATE(A86," Subtotal")</f>
        <v>Deli Oric 1 Subtotal</v>
      </c>
      <c r="C95" s="154"/>
      <c r="D95" s="155">
        <f>SUM(D87:D94)</f>
        <v>221232.07</v>
      </c>
      <c r="E95" s="155">
        <f>SUM(E87:E94)</f>
        <v>54514.200433999984</v>
      </c>
      <c r="F95" s="155">
        <f>SUM(F87:F94)</f>
        <v>6738.0829509999994</v>
      </c>
      <c r="G95" s="155">
        <f>SUM(G87:G94)</f>
        <v>13998.466630999999</v>
      </c>
      <c r="H95" s="156">
        <f t="shared" ref="H95" si="179">D95/E95</f>
        <v>4.0582466263601233</v>
      </c>
      <c r="I95" s="157"/>
      <c r="J95" s="158">
        <f>AB95/(SUM($E95:$G95))</f>
        <v>0.65335951034225426</v>
      </c>
      <c r="K95" s="158">
        <f>AG95/(SUM($E95:$F95))</f>
        <v>0.80077765495527031</v>
      </c>
      <c r="L95" s="159">
        <f>D95/(J95*(E95+F95+G95))</f>
        <v>4.4997152629068164</v>
      </c>
      <c r="M95" s="160">
        <f>AD95/(SUM($E95:$G95))</f>
        <v>0.72443398135445913</v>
      </c>
      <c r="N95" s="161">
        <f>M95-J95</f>
        <v>7.1074471012204876E-2</v>
      </c>
      <c r="O95" s="160">
        <f>AI95/(SUM($E95:$F95))</f>
        <v>0.88999458340764359</v>
      </c>
      <c r="P95" s="161">
        <f>O95-K95</f>
        <v>8.9216928452373279E-2</v>
      </c>
      <c r="Q95" s="159">
        <f>D95/(R95*(E95+F95+G95))</f>
        <v>4.4997152491793422</v>
      </c>
      <c r="R95" s="162">
        <f>AC95/(SUM($E95:$G95))</f>
        <v>0.65335951233548628</v>
      </c>
      <c r="S95" s="161">
        <f>R95-J95</f>
        <v>1.9932320238780221E-9</v>
      </c>
      <c r="T95" s="162">
        <f>AH95/(SUM($E95:$F95))</f>
        <v>0.80267690633347877</v>
      </c>
      <c r="U95" s="161">
        <f>T95-K95</f>
        <v>1.8992513782084552E-3</v>
      </c>
      <c r="V95" s="153"/>
      <c r="W95" s="153"/>
      <c r="X95" s="153"/>
      <c r="Y95" s="113"/>
      <c r="Z95" s="163">
        <f t="shared" ref="Z95:AI95" si="180">SUM(Z87:Z94)</f>
        <v>274071.1850988419</v>
      </c>
      <c r="AA95" s="163">
        <f t="shared" si="180"/>
        <v>290188.14174449997</v>
      </c>
      <c r="AB95" s="163">
        <f t="shared" si="180"/>
        <v>49165.793183341128</v>
      </c>
      <c r="AC95" s="163">
        <f t="shared" si="180"/>
        <v>49165.793333333335</v>
      </c>
      <c r="AD95" s="163">
        <f t="shared" si="180"/>
        <v>54514.200433999991</v>
      </c>
      <c r="AE95" s="163">
        <f t="shared" si="180"/>
        <v>251114.22617373962</v>
      </c>
      <c r="AF95" s="163">
        <f t="shared" si="180"/>
        <v>258657.41690499996</v>
      </c>
      <c r="AG95" s="163">
        <f t="shared" si="180"/>
        <v>49049.459849695952</v>
      </c>
      <c r="AH95" s="163">
        <f t="shared" si="180"/>
        <v>49165.793333333328</v>
      </c>
      <c r="AI95" s="163">
        <f t="shared" si="180"/>
        <v>54514.200433999984</v>
      </c>
      <c r="AK95" s="164"/>
      <c r="AL95" s="182" t="s">
        <v>345</v>
      </c>
      <c r="AM95" s="183">
        <v>221232.07</v>
      </c>
      <c r="AN95" s="183">
        <v>54514.200433999991</v>
      </c>
      <c r="AO95" s="183">
        <v>6738.0829509999985</v>
      </c>
      <c r="AP95" s="183">
        <v>13998.466630999999</v>
      </c>
      <c r="AQ95" s="183">
        <v>4.0582466263601233</v>
      </c>
      <c r="AR95" s="183">
        <v>4.1885608118190234</v>
      </c>
      <c r="AS95" s="183">
        <v>65.335951034225431</v>
      </c>
      <c r="AT95" s="183">
        <v>80.077765495527061</v>
      </c>
      <c r="AU95" s="183">
        <v>-0.13031418545890061</v>
      </c>
      <c r="AV95" s="183">
        <v>228336.04362549997</v>
      </c>
      <c r="AW95" s="183">
        <v>7103.9736254999971</v>
      </c>
      <c r="AX95" s="183">
        <v>5348.4071006666663</v>
      </c>
      <c r="AY95" s="125"/>
    </row>
    <row r="96" spans="1:51" x14ac:dyDescent="0.25">
      <c r="B96" s="112"/>
      <c r="C96" s="153"/>
      <c r="D96" s="155"/>
      <c r="E96" s="155"/>
      <c r="F96" s="155"/>
      <c r="G96" s="155"/>
      <c r="H96" s="153"/>
      <c r="I96" s="153"/>
      <c r="J96" s="158"/>
      <c r="K96" s="158"/>
      <c r="L96" s="159"/>
      <c r="M96" s="161"/>
      <c r="N96" s="161"/>
      <c r="O96" s="161"/>
      <c r="P96" s="161"/>
      <c r="Q96" s="159"/>
      <c r="R96" s="161"/>
      <c r="S96" s="161"/>
      <c r="T96" s="161"/>
      <c r="U96" s="161"/>
      <c r="V96" s="168"/>
      <c r="W96" s="168"/>
      <c r="X96" s="168"/>
      <c r="Y96" s="169"/>
      <c r="AK96" s="151"/>
      <c r="AY96" s="125"/>
    </row>
    <row r="97" spans="1:51" x14ac:dyDescent="0.25">
      <c r="A97" s="136" t="str">
        <f>AL97</f>
        <v>Deli Oric 2</v>
      </c>
      <c r="B97" s="112"/>
      <c r="C97" s="153"/>
      <c r="D97" s="155"/>
      <c r="E97" s="155"/>
      <c r="F97" s="155"/>
      <c r="G97" s="155"/>
      <c r="H97" s="153"/>
      <c r="I97" s="153"/>
      <c r="J97" s="158"/>
      <c r="K97" s="158"/>
      <c r="L97" s="159"/>
      <c r="M97" s="161"/>
      <c r="N97" s="161"/>
      <c r="O97" s="161"/>
      <c r="P97" s="161"/>
      <c r="Q97" s="159"/>
      <c r="R97" s="161"/>
      <c r="S97" s="161"/>
      <c r="T97" s="161"/>
      <c r="U97" s="161"/>
      <c r="V97" s="168"/>
      <c r="W97" s="168"/>
      <c r="X97" s="168"/>
      <c r="Y97" s="169"/>
      <c r="AK97" s="167"/>
      <c r="AL97" s="42" t="s">
        <v>456</v>
      </c>
      <c r="AM97" s="42"/>
      <c r="AN97" s="42"/>
      <c r="AO97" s="42"/>
      <c r="AP97" s="42"/>
      <c r="AQ97" s="42"/>
      <c r="AR97" s="184"/>
      <c r="AS97" s="184"/>
      <c r="AT97" s="42"/>
      <c r="AU97" s="42"/>
      <c r="AV97" s="42"/>
      <c r="AW97" s="42"/>
      <c r="AX97" s="42"/>
      <c r="AY97" s="125"/>
    </row>
    <row r="98" spans="1:51" x14ac:dyDescent="0.25">
      <c r="A98" s="112" t="s">
        <v>439</v>
      </c>
      <c r="B98" s="112" t="str">
        <f t="shared" ref="B98:B103" si="181">AL98</f>
        <v>1# Garden Pasta Salad</v>
      </c>
      <c r="D98" s="144">
        <f t="shared" ref="D98:G103" si="182">AM98</f>
        <v>5088</v>
      </c>
      <c r="E98" s="145">
        <f t="shared" si="182"/>
        <v>1296.966692</v>
      </c>
      <c r="F98" s="145">
        <f>AO98</f>
        <v>450.06664300000006</v>
      </c>
      <c r="G98" s="145">
        <f>AP98</f>
        <v>90</v>
      </c>
      <c r="H98" s="146">
        <f t="shared" ref="H98:H103" si="183">IF(ISERROR(D98/E98),0,D98/E98)</f>
        <v>3.9229997434660411</v>
      </c>
      <c r="I98" s="147">
        <f t="shared" ref="I98:I103" si="184">AR98</f>
        <v>4.5</v>
      </c>
      <c r="J98" s="148">
        <f t="shared" ref="J98:K103" si="185">AS98/100</f>
        <v>0.61548511117825389</v>
      </c>
      <c r="K98" s="148">
        <f t="shared" si="185"/>
        <v>0.64719238252579392</v>
      </c>
      <c r="L98" s="149">
        <f>IF(ISERROR(D98/(J98*(E98+F98+G98))),0,D98/(J98*(E98+F98+G98)))</f>
        <v>4.5000000009394006</v>
      </c>
      <c r="M98" s="113">
        <f t="shared" ref="M98:M103" si="186">IF(ISERROR(D98/Z98),0,D98/Z98)</f>
        <v>0.70601151720526623</v>
      </c>
      <c r="N98" s="113">
        <f t="shared" ref="N98:N103" si="187">M98-J98</f>
        <v>9.0526406027012341E-2</v>
      </c>
      <c r="O98" s="113">
        <f>IF(ISERROR(D98/AE98),0,D98/AE98)</f>
        <v>0.74238233811377163</v>
      </c>
      <c r="P98" s="113">
        <f>O98-K98</f>
        <v>9.5189955587977715E-2</v>
      </c>
      <c r="Q98" s="150">
        <f t="shared" ref="Q98:Q103" si="188">I98</f>
        <v>4.5</v>
      </c>
      <c r="R98" s="113">
        <f t="shared" ref="R98:R103" si="189">IF(ISERROR(D98/AA98),0,D98/AA98)</f>
        <v>0.61548511130673988</v>
      </c>
      <c r="S98" s="113">
        <f t="shared" ref="S98:S103" si="190">R98-J98</f>
        <v>1.284859996175669E-10</v>
      </c>
      <c r="T98" s="113">
        <f>IF(ISERROR(D98/AF98),0,D98/AF98)</f>
        <v>0.64719238266089907</v>
      </c>
      <c r="U98" s="113">
        <f>T98-K98</f>
        <v>1.3510514929038209E-10</v>
      </c>
      <c r="W98" s="114"/>
      <c r="X98" s="114"/>
      <c r="Y98" s="113"/>
      <c r="Z98" s="115">
        <f>(SUM($E98:$G98))*$H98</f>
        <v>7206.6813019435658</v>
      </c>
      <c r="AA98" s="115">
        <f>(SUM($E98:$G98))*$Q98</f>
        <v>8266.6500075000004</v>
      </c>
      <c r="AB98" s="115">
        <f>(SUM($E98:$G98))*$J98</f>
        <v>1130.6666664306335</v>
      </c>
      <c r="AC98" s="115">
        <f>SUM(($E98:$G98))*$R98</f>
        <v>1130.6666666666665</v>
      </c>
      <c r="AD98" s="115">
        <f>SUM(($E98:$G98))*$M98</f>
        <v>1296.9666920000002</v>
      </c>
      <c r="AE98" s="115">
        <f>(SUM($E98:$F98))*$H98</f>
        <v>6853.6113250316221</v>
      </c>
      <c r="AF98" s="115">
        <f>(SUM($E98:$F98))*$Q98</f>
        <v>7861.6500075000004</v>
      </c>
      <c r="AG98" s="115">
        <f>(SUM($E98:$F98))*$K98</f>
        <v>1130.6666664306335</v>
      </c>
      <c r="AH98" s="115">
        <f>SUM(($E98:$F98))*$T98</f>
        <v>1130.6666666666667</v>
      </c>
      <c r="AI98" s="115">
        <f>SUM(($E98:$F98))*$O98</f>
        <v>1296.9666920000002</v>
      </c>
      <c r="AK98" s="151"/>
      <c r="AL98" s="42" t="s">
        <v>489</v>
      </c>
      <c r="AM98" s="44">
        <v>5088</v>
      </c>
      <c r="AN98" s="44">
        <v>1296.966692</v>
      </c>
      <c r="AO98" s="44">
        <v>450.06664300000006</v>
      </c>
      <c r="AP98" s="44">
        <v>90</v>
      </c>
      <c r="AQ98" s="44">
        <v>3.9229997434660415</v>
      </c>
      <c r="AR98" s="181">
        <v>4.5</v>
      </c>
      <c r="AS98" s="181">
        <v>61.548511117825385</v>
      </c>
      <c r="AT98" s="44">
        <v>64.719238252579387</v>
      </c>
      <c r="AU98" s="44">
        <v>-0.5770002565339587</v>
      </c>
      <c r="AV98" s="44">
        <v>5836.3501140000008</v>
      </c>
      <c r="AW98" s="44">
        <v>748.35011400000042</v>
      </c>
      <c r="AX98" s="44">
        <v>166.30002533333342</v>
      </c>
      <c r="AY98" s="125"/>
    </row>
    <row r="99" spans="1:51" x14ac:dyDescent="0.25">
      <c r="A99" s="112" t="s">
        <v>439</v>
      </c>
      <c r="B99" s="112" t="str">
        <f t="shared" si="181"/>
        <v>1# Greek Pasta Salad</v>
      </c>
      <c r="D99" s="144">
        <f t="shared" si="182"/>
        <v>0</v>
      </c>
      <c r="E99" s="145">
        <f t="shared" si="182"/>
        <v>0</v>
      </c>
      <c r="F99" s="145">
        <f t="shared" si="182"/>
        <v>0</v>
      </c>
      <c r="G99" s="145">
        <f t="shared" si="182"/>
        <v>0</v>
      </c>
      <c r="H99" s="146">
        <f t="shared" si="183"/>
        <v>0</v>
      </c>
      <c r="I99" s="147">
        <f t="shared" si="184"/>
        <v>4.5</v>
      </c>
      <c r="J99" s="148">
        <f t="shared" si="185"/>
        <v>0</v>
      </c>
      <c r="K99" s="148">
        <f t="shared" si="185"/>
        <v>0</v>
      </c>
      <c r="L99" s="149">
        <f t="shared" ref="L99:L103" si="191">IF(ISERROR(D99/(J99*(E99+F99+G99))),0,D99/(J99*(E99+F99+G99)))</f>
        <v>0</v>
      </c>
      <c r="M99" s="113">
        <f t="shared" si="186"/>
        <v>0</v>
      </c>
      <c r="N99" s="113">
        <f t="shared" si="187"/>
        <v>0</v>
      </c>
      <c r="O99" s="113">
        <f t="shared" ref="O99:O103" si="192">IF(ISERROR(D99/AE99),0,D99/AE99)</f>
        <v>0</v>
      </c>
      <c r="P99" s="113">
        <f t="shared" ref="P99:P103" si="193">O99-K99</f>
        <v>0</v>
      </c>
      <c r="Q99" s="150">
        <f t="shared" si="188"/>
        <v>4.5</v>
      </c>
      <c r="R99" s="113">
        <f t="shared" si="189"/>
        <v>0</v>
      </c>
      <c r="S99" s="113">
        <f t="shared" si="190"/>
        <v>0</v>
      </c>
      <c r="T99" s="113">
        <f t="shared" ref="T99:T103" si="194">IF(ISERROR(D99/AF99),0,D99/AF99)</f>
        <v>0</v>
      </c>
      <c r="U99" s="113">
        <f t="shared" ref="U99:U103" si="195">T99-K99</f>
        <v>0</v>
      </c>
      <c r="W99" s="114"/>
      <c r="X99" s="114"/>
      <c r="Y99" s="113"/>
      <c r="Z99" s="115">
        <f t="shared" ref="Z99:Z103" si="196">(SUM($E99:$G99))*$H99</f>
        <v>0</v>
      </c>
      <c r="AA99" s="115">
        <f t="shared" ref="AA99:AA103" si="197">(SUM($E99:$G99))*$Q99</f>
        <v>0</v>
      </c>
      <c r="AB99" s="115">
        <f t="shared" ref="AB99:AB103" si="198">(SUM($E99:$G99))*$J99</f>
        <v>0</v>
      </c>
      <c r="AC99" s="115">
        <f t="shared" ref="AC99:AC103" si="199">SUM(($E99:$G99))*$R99</f>
        <v>0</v>
      </c>
      <c r="AD99" s="115">
        <f t="shared" ref="AD99:AD103" si="200">SUM(($E99:$G99))*$M99</f>
        <v>0</v>
      </c>
      <c r="AE99" s="115">
        <f t="shared" ref="AE99:AE103" si="201">(SUM($E99:$F99))*$H99</f>
        <v>0</v>
      </c>
      <c r="AF99" s="115">
        <f t="shared" ref="AF99:AF103" si="202">(SUM($E99:$F99))*$Q99</f>
        <v>0</v>
      </c>
      <c r="AG99" s="115">
        <f t="shared" ref="AG99:AG103" si="203">(SUM($E99:$F99))*$K99</f>
        <v>0</v>
      </c>
      <c r="AH99" s="115">
        <f t="shared" ref="AH99:AH103" si="204">SUM(($E99:$F99))*$T99</f>
        <v>0</v>
      </c>
      <c r="AI99" s="115">
        <f t="shared" ref="AI99:AI103" si="205">SUM(($E99:$F99))*$O99</f>
        <v>0</v>
      </c>
      <c r="AK99" s="151"/>
      <c r="AL99" s="42" t="s">
        <v>490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181">
        <v>4.5</v>
      </c>
      <c r="AS99" s="181">
        <v>0</v>
      </c>
      <c r="AT99" s="44">
        <v>0</v>
      </c>
      <c r="AU99" s="44">
        <v>-4.5</v>
      </c>
      <c r="AV99" s="44">
        <v>0</v>
      </c>
      <c r="AW99" s="44">
        <v>0</v>
      </c>
      <c r="AX99" s="44">
        <v>0</v>
      </c>
      <c r="AY99" s="125"/>
    </row>
    <row r="100" spans="1:51" x14ac:dyDescent="0.25">
      <c r="A100" s="112" t="s">
        <v>439</v>
      </c>
      <c r="B100" s="112" t="str">
        <f t="shared" si="181"/>
        <v>12 oz. Kroger Chicken Salad</v>
      </c>
      <c r="D100" s="144">
        <f t="shared" si="182"/>
        <v>6178.08</v>
      </c>
      <c r="E100" s="145">
        <f t="shared" si="182"/>
        <v>2642.3333590000002</v>
      </c>
      <c r="F100" s="145">
        <f t="shared" si="182"/>
        <v>515.33331099999998</v>
      </c>
      <c r="G100" s="145">
        <f t="shared" si="182"/>
        <v>329.21666599999998</v>
      </c>
      <c r="H100" s="146">
        <f t="shared" si="183"/>
        <v>2.338115279420351</v>
      </c>
      <c r="I100" s="147">
        <f t="shared" si="184"/>
        <v>4.5</v>
      </c>
      <c r="J100" s="148">
        <f t="shared" si="185"/>
        <v>0.39372951610673829</v>
      </c>
      <c r="K100" s="148">
        <f t="shared" si="185"/>
        <v>0.43477954833045163</v>
      </c>
      <c r="L100" s="149">
        <f t="shared" si="191"/>
        <v>4.5000582722192473</v>
      </c>
      <c r="M100" s="113">
        <f t="shared" si="186"/>
        <v>0.75779230458314373</v>
      </c>
      <c r="N100" s="113">
        <f t="shared" si="187"/>
        <v>0.36406278847640544</v>
      </c>
      <c r="O100" s="113">
        <f t="shared" si="192"/>
        <v>0.83679933164066356</v>
      </c>
      <c r="P100" s="113">
        <f t="shared" si="193"/>
        <v>0.40201978331021193</v>
      </c>
      <c r="Q100" s="150">
        <f t="shared" si="188"/>
        <v>4.5</v>
      </c>
      <c r="R100" s="113">
        <f t="shared" si="189"/>
        <v>0.39373461466066861</v>
      </c>
      <c r="S100" s="113">
        <f t="shared" si="190"/>
        <v>5.0985539303272098E-6</v>
      </c>
      <c r="T100" s="113">
        <f t="shared" si="194"/>
        <v>0.43478517847061632</v>
      </c>
      <c r="U100" s="113">
        <f t="shared" si="195"/>
        <v>5.6301401646918769E-6</v>
      </c>
      <c r="W100" s="114"/>
      <c r="X100" s="114"/>
      <c r="Y100" s="113"/>
      <c r="Z100" s="115">
        <f t="shared" si="196"/>
        <v>8152.735205457805</v>
      </c>
      <c r="AA100" s="115">
        <f t="shared" si="197"/>
        <v>15690.975011999999</v>
      </c>
      <c r="AB100" s="115">
        <f t="shared" si="198"/>
        <v>1372.8888886039292</v>
      </c>
      <c r="AC100" s="115">
        <f t="shared" si="199"/>
        <v>1372.9066666666665</v>
      </c>
      <c r="AD100" s="115">
        <f t="shared" si="200"/>
        <v>2642.3333590000002</v>
      </c>
      <c r="AE100" s="115">
        <f t="shared" si="201"/>
        <v>7382.9886884433799</v>
      </c>
      <c r="AF100" s="115">
        <f t="shared" si="202"/>
        <v>14209.500015</v>
      </c>
      <c r="AG100" s="115">
        <f t="shared" si="203"/>
        <v>1372.8888885607212</v>
      </c>
      <c r="AH100" s="115">
        <f t="shared" si="204"/>
        <v>1372.9066666666668</v>
      </c>
      <c r="AI100" s="115">
        <f t="shared" si="205"/>
        <v>2642.3333589999997</v>
      </c>
      <c r="AK100" s="151"/>
      <c r="AL100" s="42" t="s">
        <v>361</v>
      </c>
      <c r="AM100" s="44">
        <v>6178.08</v>
      </c>
      <c r="AN100" s="44">
        <v>2642.3333590000002</v>
      </c>
      <c r="AO100" s="44">
        <v>515.33331099999998</v>
      </c>
      <c r="AP100" s="44">
        <v>329.21666599999998</v>
      </c>
      <c r="AQ100" s="44">
        <v>2.338115279420351</v>
      </c>
      <c r="AR100" s="181">
        <v>4.5</v>
      </c>
      <c r="AS100" s="181">
        <v>39.37295161067383</v>
      </c>
      <c r="AT100" s="44">
        <v>43.47795483304516</v>
      </c>
      <c r="AU100" s="44">
        <v>-2.161884720579649</v>
      </c>
      <c r="AV100" s="44">
        <v>11890.500115500001</v>
      </c>
      <c r="AW100" s="44">
        <v>5712.4201154999992</v>
      </c>
      <c r="AX100" s="44">
        <v>1269.4266923333332</v>
      </c>
      <c r="AY100" s="125"/>
    </row>
    <row r="101" spans="1:51" x14ac:dyDescent="0.25">
      <c r="A101" s="112" t="s">
        <v>439</v>
      </c>
      <c r="B101" s="112" t="str">
        <f t="shared" si="181"/>
        <v>12 oz. Kroger Cranberry Pecan Chicken Salad</v>
      </c>
      <c r="D101" s="144">
        <f t="shared" si="182"/>
        <v>1873</v>
      </c>
      <c r="E101" s="145">
        <f t="shared" si="182"/>
        <v>1903.2000169999999</v>
      </c>
      <c r="F101" s="145">
        <f t="shared" si="182"/>
        <v>126.81665100000001</v>
      </c>
      <c r="G101" s="145">
        <f t="shared" si="182"/>
        <v>0</v>
      </c>
      <c r="H101" s="146">
        <f t="shared" si="183"/>
        <v>0.98413197943976272</v>
      </c>
      <c r="I101" s="147">
        <f t="shared" si="184"/>
        <v>4.5</v>
      </c>
      <c r="J101" s="148">
        <f t="shared" si="185"/>
        <v>0.20503389390721138</v>
      </c>
      <c r="K101" s="148">
        <f t="shared" si="185"/>
        <v>0.20503389390721138</v>
      </c>
      <c r="L101" s="149">
        <f t="shared" si="191"/>
        <v>4.500000000925894</v>
      </c>
      <c r="M101" s="113">
        <f t="shared" si="186"/>
        <v>0.93752925628687489</v>
      </c>
      <c r="N101" s="113">
        <f t="shared" si="187"/>
        <v>0.73249536237966351</v>
      </c>
      <c r="O101" s="113">
        <f t="shared" si="192"/>
        <v>0.93752925628687489</v>
      </c>
      <c r="P101" s="113">
        <f t="shared" si="193"/>
        <v>0.73249536237966351</v>
      </c>
      <c r="Q101" s="150">
        <f t="shared" si="188"/>
        <v>4.5</v>
      </c>
      <c r="R101" s="113">
        <f t="shared" si="189"/>
        <v>0.205033893949398</v>
      </c>
      <c r="S101" s="113">
        <f t="shared" si="190"/>
        <v>4.2186615312189701E-11</v>
      </c>
      <c r="T101" s="113">
        <f t="shared" si="194"/>
        <v>0.205033893949398</v>
      </c>
      <c r="U101" s="113">
        <f t="shared" si="195"/>
        <v>4.2186615312189701E-11</v>
      </c>
      <c r="W101" s="114"/>
      <c r="X101" s="114"/>
      <c r="Y101" s="113"/>
      <c r="Z101" s="115">
        <f t="shared" si="196"/>
        <v>1997.8043217745517</v>
      </c>
      <c r="AA101" s="115">
        <f t="shared" si="197"/>
        <v>9135.0750059999991</v>
      </c>
      <c r="AB101" s="115">
        <f t="shared" si="198"/>
        <v>416.22222213658273</v>
      </c>
      <c r="AC101" s="115">
        <f t="shared" si="199"/>
        <v>416.22222222222229</v>
      </c>
      <c r="AD101" s="115">
        <f t="shared" si="200"/>
        <v>1903.2000169999999</v>
      </c>
      <c r="AE101" s="115">
        <f t="shared" si="201"/>
        <v>1997.8043217745517</v>
      </c>
      <c r="AF101" s="115">
        <f t="shared" si="202"/>
        <v>9135.0750059999991</v>
      </c>
      <c r="AG101" s="115">
        <f t="shared" si="203"/>
        <v>416.22222213658273</v>
      </c>
      <c r="AH101" s="115">
        <f t="shared" si="204"/>
        <v>416.22222222222229</v>
      </c>
      <c r="AI101" s="115">
        <f t="shared" si="205"/>
        <v>1903.2000169999999</v>
      </c>
      <c r="AK101" s="151"/>
      <c r="AL101" s="42" t="s">
        <v>362</v>
      </c>
      <c r="AM101" s="44">
        <v>1873</v>
      </c>
      <c r="AN101" s="44">
        <v>1903.2000169999999</v>
      </c>
      <c r="AO101" s="44">
        <v>126.81665100000001</v>
      </c>
      <c r="AP101" s="44">
        <v>0</v>
      </c>
      <c r="AQ101" s="44">
        <v>0.98413197943976272</v>
      </c>
      <c r="AR101" s="181">
        <v>4.5</v>
      </c>
      <c r="AS101" s="181">
        <v>20.503389390721139</v>
      </c>
      <c r="AT101" s="44">
        <v>20.503389390721139</v>
      </c>
      <c r="AU101" s="44">
        <v>-3.5158680205602373</v>
      </c>
      <c r="AV101" s="44">
        <v>8564.4000765000001</v>
      </c>
      <c r="AW101" s="44">
        <v>6691.4000765000001</v>
      </c>
      <c r="AX101" s="44">
        <v>1486.9777947777777</v>
      </c>
      <c r="AY101" s="125"/>
    </row>
    <row r="102" spans="1:51" x14ac:dyDescent="0.25">
      <c r="A102" s="112" t="s">
        <v>439</v>
      </c>
      <c r="B102" s="112" t="str">
        <f t="shared" si="181"/>
        <v>3# Southern Potato Salad</v>
      </c>
      <c r="D102" s="144">
        <f t="shared" si="182"/>
        <v>41667.160000000003</v>
      </c>
      <c r="E102" s="145">
        <f t="shared" si="182"/>
        <v>9308.7667149999979</v>
      </c>
      <c r="F102" s="145">
        <f t="shared" si="182"/>
        <v>828.54995900000006</v>
      </c>
      <c r="G102" s="145">
        <f t="shared" si="182"/>
        <v>1168.233332</v>
      </c>
      <c r="H102" s="146">
        <f t="shared" si="183"/>
        <v>4.4761203364198838</v>
      </c>
      <c r="I102" s="147">
        <f t="shared" si="184"/>
        <v>4.5</v>
      </c>
      <c r="J102" s="148">
        <f t="shared" si="185"/>
        <v>0.81901091795519998</v>
      </c>
      <c r="K102" s="148">
        <f t="shared" si="185"/>
        <v>0.91339445989862156</v>
      </c>
      <c r="L102" s="149">
        <f t="shared" si="191"/>
        <v>4.5000000002363949</v>
      </c>
      <c r="M102" s="113">
        <f t="shared" si="186"/>
        <v>0.82338026102752337</v>
      </c>
      <c r="N102" s="113">
        <f t="shared" si="187"/>
        <v>4.369343072323395E-3</v>
      </c>
      <c r="O102" s="113">
        <f t="shared" si="192"/>
        <v>0.91826732994096449</v>
      </c>
      <c r="P102" s="113">
        <f t="shared" si="193"/>
        <v>4.8728700423429361E-3</v>
      </c>
      <c r="Q102" s="150">
        <f t="shared" si="188"/>
        <v>4.5</v>
      </c>
      <c r="R102" s="113">
        <f t="shared" si="189"/>
        <v>0.81901091799822434</v>
      </c>
      <c r="S102" s="113">
        <f t="shared" si="190"/>
        <v>4.3024361850996229E-11</v>
      </c>
      <c r="T102" s="113">
        <f t="shared" si="194"/>
        <v>0.91339445995971968</v>
      </c>
      <c r="U102" s="113">
        <f t="shared" si="195"/>
        <v>6.1098126558079002E-11</v>
      </c>
      <c r="W102" s="114"/>
      <c r="X102" s="114"/>
      <c r="Y102" s="113"/>
      <c r="Z102" s="115">
        <f t="shared" si="196"/>
        <v>50605.002296268533</v>
      </c>
      <c r="AA102" s="115">
        <f t="shared" si="197"/>
        <v>50874.975026999993</v>
      </c>
      <c r="AB102" s="115">
        <f t="shared" si="198"/>
        <v>9259.3688884024741</v>
      </c>
      <c r="AC102" s="115">
        <f t="shared" si="199"/>
        <v>9259.3688888888883</v>
      </c>
      <c r="AD102" s="115">
        <f t="shared" si="200"/>
        <v>9308.7667149999961</v>
      </c>
      <c r="AE102" s="115">
        <f t="shared" si="201"/>
        <v>45375.849321219772</v>
      </c>
      <c r="AF102" s="115">
        <f t="shared" si="202"/>
        <v>45617.925032999992</v>
      </c>
      <c r="AG102" s="115">
        <f t="shared" si="203"/>
        <v>9259.3688882695187</v>
      </c>
      <c r="AH102" s="115">
        <f t="shared" si="204"/>
        <v>9259.3688888888901</v>
      </c>
      <c r="AI102" s="115">
        <f t="shared" si="205"/>
        <v>9308.7667149999961</v>
      </c>
      <c r="AK102" s="151"/>
      <c r="AL102" s="42" t="s">
        <v>368</v>
      </c>
      <c r="AM102" s="44">
        <v>41667.160000000003</v>
      </c>
      <c r="AN102" s="44">
        <v>9308.7667149999979</v>
      </c>
      <c r="AO102" s="44">
        <v>828.54995900000006</v>
      </c>
      <c r="AP102" s="44">
        <v>1168.233332</v>
      </c>
      <c r="AQ102" s="44">
        <v>4.4761203364198829</v>
      </c>
      <c r="AR102" s="181">
        <v>4.5</v>
      </c>
      <c r="AS102" s="181">
        <v>81.901091795520003</v>
      </c>
      <c r="AT102" s="44">
        <v>91.339445989862156</v>
      </c>
      <c r="AU102" s="44">
        <v>-2.3879663580116811E-2</v>
      </c>
      <c r="AV102" s="44">
        <v>41889.450217500009</v>
      </c>
      <c r="AW102" s="44">
        <v>222.2902174999997</v>
      </c>
      <c r="AX102" s="44">
        <v>49.397826111111051</v>
      </c>
      <c r="AY102" s="125"/>
    </row>
    <row r="103" spans="1:51" x14ac:dyDescent="0.25">
      <c r="A103" s="112" t="s">
        <v>439</v>
      </c>
      <c r="B103" s="112" t="str">
        <f t="shared" si="181"/>
        <v>None</v>
      </c>
      <c r="D103" s="144">
        <f t="shared" si="182"/>
        <v>0</v>
      </c>
      <c r="E103" s="145">
        <f t="shared" si="182"/>
        <v>5616.5333339999988</v>
      </c>
      <c r="F103" s="145">
        <f t="shared" si="182"/>
        <v>2.1833330000000002</v>
      </c>
      <c r="G103" s="145">
        <f t="shared" si="182"/>
        <v>845.13333299999999</v>
      </c>
      <c r="H103" s="146">
        <f t="shared" si="183"/>
        <v>0</v>
      </c>
      <c r="I103" s="147">
        <f t="shared" si="184"/>
        <v>1</v>
      </c>
      <c r="J103" s="148">
        <f t="shared" si="185"/>
        <v>0</v>
      </c>
      <c r="K103" s="148">
        <f t="shared" si="185"/>
        <v>0</v>
      </c>
      <c r="L103" s="149">
        <f t="shared" si="191"/>
        <v>0</v>
      </c>
      <c r="M103" s="113">
        <f t="shared" si="186"/>
        <v>0</v>
      </c>
      <c r="N103" s="113">
        <f t="shared" si="187"/>
        <v>0</v>
      </c>
      <c r="O103" s="113">
        <f t="shared" si="192"/>
        <v>0</v>
      </c>
      <c r="P103" s="113">
        <f t="shared" si="193"/>
        <v>0</v>
      </c>
      <c r="Q103" s="150">
        <f t="shared" si="188"/>
        <v>1</v>
      </c>
      <c r="R103" s="113">
        <f t="shared" si="189"/>
        <v>0</v>
      </c>
      <c r="S103" s="113">
        <f t="shared" si="190"/>
        <v>0</v>
      </c>
      <c r="T103" s="113">
        <f t="shared" si="194"/>
        <v>0</v>
      </c>
      <c r="U103" s="113">
        <f t="shared" si="195"/>
        <v>0</v>
      </c>
      <c r="W103" s="114"/>
      <c r="X103" s="114"/>
      <c r="Y103" s="113"/>
      <c r="Z103" s="115">
        <f t="shared" si="196"/>
        <v>0</v>
      </c>
      <c r="AA103" s="115">
        <f t="shared" si="197"/>
        <v>6463.8499999999985</v>
      </c>
      <c r="AB103" s="115">
        <f t="shared" si="198"/>
        <v>0</v>
      </c>
      <c r="AC103" s="115">
        <f t="shared" si="199"/>
        <v>0</v>
      </c>
      <c r="AD103" s="115">
        <f t="shared" si="200"/>
        <v>0</v>
      </c>
      <c r="AE103" s="115">
        <f t="shared" si="201"/>
        <v>0</v>
      </c>
      <c r="AF103" s="115">
        <f t="shared" si="202"/>
        <v>5618.7166669999988</v>
      </c>
      <c r="AG103" s="115">
        <f t="shared" si="203"/>
        <v>0</v>
      </c>
      <c r="AH103" s="115">
        <f t="shared" si="204"/>
        <v>0</v>
      </c>
      <c r="AI103" s="115">
        <f t="shared" si="205"/>
        <v>0</v>
      </c>
      <c r="AK103" s="151"/>
      <c r="AL103" s="42" t="s">
        <v>337</v>
      </c>
      <c r="AM103" s="44">
        <v>0</v>
      </c>
      <c r="AN103" s="44">
        <v>5616.5333339999988</v>
      </c>
      <c r="AO103" s="44">
        <v>2.1833330000000002</v>
      </c>
      <c r="AP103" s="44">
        <v>845.13333299999999</v>
      </c>
      <c r="AQ103" s="44">
        <v>0</v>
      </c>
      <c r="AR103" s="181">
        <v>1</v>
      </c>
      <c r="AS103" s="181">
        <v>0</v>
      </c>
      <c r="AT103" s="44">
        <v>0</v>
      </c>
      <c r="AU103" s="44">
        <v>-1</v>
      </c>
      <c r="AV103" s="44">
        <v>5616.5333339999988</v>
      </c>
      <c r="AW103" s="44">
        <v>5616.5333339999988</v>
      </c>
      <c r="AX103" s="44">
        <v>5616.5333339999988</v>
      </c>
      <c r="AY103" s="125"/>
    </row>
    <row r="104" spans="1:51" x14ac:dyDescent="0.25">
      <c r="B104" s="153" t="str">
        <f>CONCATENATE(A97," Subtotal")</f>
        <v>Deli Oric 2 Subtotal</v>
      </c>
      <c r="C104" s="154"/>
      <c r="D104" s="155">
        <f>SUM(D98:D103)</f>
        <v>54806.240000000005</v>
      </c>
      <c r="E104" s="155">
        <f>SUM(E98:E103)</f>
        <v>20767.800116999999</v>
      </c>
      <c r="F104" s="155">
        <f>SUM(F98:F103)</f>
        <v>1922.949897</v>
      </c>
      <c r="G104" s="155">
        <f>SUM(G98:G103)</f>
        <v>2432.5833309999998</v>
      </c>
      <c r="H104" s="156">
        <f t="shared" ref="H104" si="206">D104/E104</f>
        <v>2.6390007459257561</v>
      </c>
      <c r="I104" s="157"/>
      <c r="J104" s="158">
        <f>AB104/(SUM($E104:$G104))</f>
        <v>0.48477431311866465</v>
      </c>
      <c r="K104" s="158">
        <f>AG104/(SUM($E104:$F104))</f>
        <v>0.53674500216533294</v>
      </c>
      <c r="L104" s="159">
        <f>D104/(J104*(E104+F104+G104))</f>
        <v>4.500006569008562</v>
      </c>
      <c r="M104" s="160">
        <f>AD104/(SUM($E104:$G104))</f>
        <v>0.60307549857890863</v>
      </c>
      <c r="N104" s="161">
        <f>M104-J104</f>
        <v>0.11830118546024398</v>
      </c>
      <c r="O104" s="160">
        <f>AI104/(SUM($E104:$F104))</f>
        <v>0.66772877818722587</v>
      </c>
      <c r="P104" s="161">
        <f>O104-K104</f>
        <v>0.13098377602189293</v>
      </c>
      <c r="Q104" s="159">
        <f>D104/(R104*(E104+F104+G104))</f>
        <v>4.5000000000000009</v>
      </c>
      <c r="R104" s="162">
        <f>AC104/(SUM($E104:$G104))</f>
        <v>0.4847750207823564</v>
      </c>
      <c r="S104" s="161">
        <f>R104-J104</f>
        <v>7.0766369175689903E-7</v>
      </c>
      <c r="T104" s="162">
        <f>AH104/(SUM($E104:$F104))</f>
        <v>0.53674578570254428</v>
      </c>
      <c r="U104" s="161">
        <f>T104-K104</f>
        <v>7.835372113351724E-7</v>
      </c>
      <c r="V104" s="153"/>
      <c r="W104" s="153"/>
      <c r="X104" s="153"/>
      <c r="Y104" s="113"/>
      <c r="Z104" s="163">
        <f t="shared" ref="Z104:AI104" si="207">SUM(Z98:Z103)</f>
        <v>67962.223125444463</v>
      </c>
      <c r="AA104" s="163">
        <f t="shared" si="207"/>
        <v>90431.525052499986</v>
      </c>
      <c r="AB104" s="163">
        <f t="shared" si="207"/>
        <v>12179.146665573619</v>
      </c>
      <c r="AC104" s="163">
        <f t="shared" si="207"/>
        <v>12179.164444444443</v>
      </c>
      <c r="AD104" s="163">
        <f t="shared" si="207"/>
        <v>15151.266782999995</v>
      </c>
      <c r="AE104" s="163">
        <f t="shared" si="207"/>
        <v>61610.253656469329</v>
      </c>
      <c r="AF104" s="163">
        <f t="shared" si="207"/>
        <v>82442.866728499997</v>
      </c>
      <c r="AG104" s="163">
        <f t="shared" si="207"/>
        <v>12179.146665397457</v>
      </c>
      <c r="AH104" s="163">
        <f t="shared" si="207"/>
        <v>12179.164444444446</v>
      </c>
      <c r="AI104" s="163">
        <f t="shared" si="207"/>
        <v>15151.266782999995</v>
      </c>
      <c r="AK104" s="164"/>
      <c r="AL104" s="182" t="s">
        <v>345</v>
      </c>
      <c r="AM104" s="183">
        <v>54806.239999999998</v>
      </c>
      <c r="AN104" s="183">
        <v>20767.800116999995</v>
      </c>
      <c r="AO104" s="183">
        <v>1922.9498970000004</v>
      </c>
      <c r="AP104" s="183">
        <v>2432.5833309999998</v>
      </c>
      <c r="AQ104" s="183">
        <v>2.6390007459257561</v>
      </c>
      <c r="AR104" s="183">
        <v>3.5534449215490791</v>
      </c>
      <c r="AS104" s="183">
        <v>48.477431311866468</v>
      </c>
      <c r="AT104" s="183">
        <v>53.674500216533296</v>
      </c>
      <c r="AU104" s="183">
        <v>-0.91444417562332314</v>
      </c>
      <c r="AV104" s="183">
        <v>73797.233857500018</v>
      </c>
      <c r="AW104" s="183">
        <v>18990.993857500001</v>
      </c>
      <c r="AX104" s="183">
        <v>8588.6356725555543</v>
      </c>
      <c r="AY104" s="125"/>
    </row>
    <row r="105" spans="1:51" x14ac:dyDescent="0.25">
      <c r="A105" s="136" t="str">
        <f>AL105</f>
        <v>Soup Modern</v>
      </c>
      <c r="B105" s="112"/>
      <c r="C105" s="153"/>
      <c r="D105" s="155"/>
      <c r="E105" s="155"/>
      <c r="F105" s="155"/>
      <c r="G105" s="155"/>
      <c r="H105" s="153"/>
      <c r="I105" s="153"/>
      <c r="J105" s="158"/>
      <c r="K105" s="158"/>
      <c r="L105" s="159"/>
      <c r="M105" s="161"/>
      <c r="N105" s="161"/>
      <c r="O105" s="161"/>
      <c r="P105" s="161"/>
      <c r="Q105" s="159"/>
      <c r="R105" s="161"/>
      <c r="S105" s="161"/>
      <c r="T105" s="161"/>
      <c r="U105" s="161"/>
      <c r="V105" s="168"/>
      <c r="W105" s="168"/>
      <c r="X105" s="168"/>
      <c r="Y105" s="169"/>
      <c r="AK105" s="167"/>
      <c r="AL105" s="42" t="s">
        <v>457</v>
      </c>
      <c r="AM105" s="42"/>
      <c r="AN105" s="42"/>
      <c r="AO105" s="42"/>
      <c r="AP105" s="42"/>
      <c r="AQ105" s="42"/>
      <c r="AR105" s="184"/>
      <c r="AS105" s="184"/>
      <c r="AT105" s="42"/>
      <c r="AU105" s="42"/>
      <c r="AV105" s="42"/>
      <c r="AW105" s="42"/>
      <c r="AX105" s="42"/>
      <c r="AY105" s="125"/>
    </row>
    <row r="106" spans="1:51" x14ac:dyDescent="0.25">
      <c r="B106" s="112" t="str">
        <f t="shared" ref="B106:B142" si="208">AL106</f>
        <v>32 oz.  Chicken Pot Pie Filling</v>
      </c>
      <c r="D106" s="144">
        <f t="shared" ref="D106:G142" si="209">AM106</f>
        <v>11884</v>
      </c>
      <c r="E106" s="145">
        <f t="shared" si="209"/>
        <v>1693.7333740000001</v>
      </c>
      <c r="F106" s="145">
        <f>AO106</f>
        <v>482.61663399999992</v>
      </c>
      <c r="G106" s="145">
        <f>AP106</f>
        <v>540.98332900000003</v>
      </c>
      <c r="H106" s="146">
        <f t="shared" ref="H106:H142" si="210">IF(ISERROR(D106/E106),0,D106/E106)</f>
        <v>7.0164526379581149</v>
      </c>
      <c r="I106" s="147">
        <f t="shared" ref="I106:I142" si="211">AR106</f>
        <v>9.3699999999999992</v>
      </c>
      <c r="J106" s="148">
        <f t="shared" ref="J106:K142" si="212">AS106/100</f>
        <v>0.46635270253295924</v>
      </c>
      <c r="K106" s="148">
        <f t="shared" si="212"/>
        <v>0.58227570964936537</v>
      </c>
      <c r="L106" s="149">
        <f>IF(ISERROR(D106/(J106*(E106+F106+G106))),0,D106/(J106*(E106+F106+G106)))</f>
        <v>9.3778920324851249</v>
      </c>
      <c r="M106" s="113">
        <f t="shared" ref="M106:M142" si="213">IF(ISERROR(D106/Z106),0,D106/Z106)</f>
        <v>0.62330717801074853</v>
      </c>
      <c r="N106" s="113">
        <f t="shared" ref="N106:N142" si="214">M106-J106</f>
        <v>0.15695447547778929</v>
      </c>
      <c r="O106" s="113">
        <f>IF(ISERROR(D106/AE106),0,D106/AE106)</f>
        <v>0.77824493660212779</v>
      </c>
      <c r="P106" s="113">
        <f>O106-K106</f>
        <v>0.19596922695276242</v>
      </c>
      <c r="Q106" s="150">
        <f t="shared" ref="Q106:Q142" si="215">I106</f>
        <v>9.3699999999999992</v>
      </c>
      <c r="R106" s="113">
        <f t="shared" ref="R106:R142" si="216">IF(ISERROR(D106/AA106),0,D106/AA106)</f>
        <v>0.46674549556155226</v>
      </c>
      <c r="S106" s="113">
        <f t="shared" ref="S106:S142" si="217">R106-J106</f>
        <v>3.9279302859301923E-4</v>
      </c>
      <c r="T106" s="113">
        <f>IF(ISERROR(D106/AF106),0,D106/AF106)</f>
        <v>0.5827661407043272</v>
      </c>
      <c r="U106" s="113">
        <f>T106-K106</f>
        <v>4.9043105496182626E-4</v>
      </c>
      <c r="W106" s="114"/>
      <c r="X106" s="114"/>
      <c r="Y106" s="113"/>
      <c r="Z106" s="115">
        <f>(SUM($E106:$G106))*$H106</f>
        <v>19066.040660605177</v>
      </c>
      <c r="AA106" s="115">
        <f>(SUM($E106:$G106))*$Q106</f>
        <v>25461.413367689998</v>
      </c>
      <c r="AB106" s="115">
        <f>(SUM($E106:$G106))*$J106</f>
        <v>1267.2357453928546</v>
      </c>
      <c r="AC106" s="115">
        <f>SUM(($E106:$G106))*$R106</f>
        <v>1268.3030949839915</v>
      </c>
      <c r="AD106" s="115">
        <f>SUM(($E106:$G106))*$M106</f>
        <v>1693.7333740000004</v>
      </c>
      <c r="AE106" s="115">
        <f>(SUM($E106:$F106))*$H106</f>
        <v>15270.256754751763</v>
      </c>
      <c r="AF106" s="115">
        <f>(SUM($E106:$F106))*$Q106</f>
        <v>20392.399574959996</v>
      </c>
      <c r="AG106" s="115">
        <f>(SUM($E106:$F106))*$K106</f>
        <v>1267.2357453536019</v>
      </c>
      <c r="AH106" s="115">
        <f>SUM(($E106:$F106))*$T106</f>
        <v>1268.3030949839915</v>
      </c>
      <c r="AI106" s="115">
        <f>SUM(($E106:$F106))*$O106</f>
        <v>1693.7333740000001</v>
      </c>
      <c r="AK106" s="151"/>
      <c r="AL106" s="42" t="s">
        <v>458</v>
      </c>
      <c r="AM106" s="44">
        <v>11884</v>
      </c>
      <c r="AN106" s="44">
        <v>1693.7333740000001</v>
      </c>
      <c r="AO106" s="44">
        <v>482.61663399999992</v>
      </c>
      <c r="AP106" s="44">
        <v>540.98332900000003</v>
      </c>
      <c r="AQ106" s="44">
        <v>7.0164526379581149</v>
      </c>
      <c r="AR106" s="181">
        <v>9.3699999999999992</v>
      </c>
      <c r="AS106" s="181">
        <v>46.635270253295921</v>
      </c>
      <c r="AT106" s="44">
        <v>58.22757096493654</v>
      </c>
      <c r="AU106" s="44">
        <v>-2.3535473620418852</v>
      </c>
      <c r="AV106" s="44">
        <v>15884.040048049997</v>
      </c>
      <c r="AW106" s="44">
        <v>4000.0400480500002</v>
      </c>
      <c r="AX106" s="44">
        <v>426.49762865294355</v>
      </c>
      <c r="AY106" s="125"/>
    </row>
    <row r="107" spans="1:51" x14ac:dyDescent="0.25">
      <c r="B107" s="112" t="str">
        <f t="shared" si="208"/>
        <v>32 oz. Beef Chili</v>
      </c>
      <c r="D107" s="144">
        <f t="shared" si="209"/>
        <v>14968</v>
      </c>
      <c r="E107" s="145">
        <f t="shared" si="209"/>
        <v>1542.383419</v>
      </c>
      <c r="F107" s="145">
        <f t="shared" si="209"/>
        <v>406.56659300000001</v>
      </c>
      <c r="G107" s="145">
        <f t="shared" si="209"/>
        <v>766.54999399999997</v>
      </c>
      <c r="H107" s="146">
        <f t="shared" si="210"/>
        <v>9.7044611706889725</v>
      </c>
      <c r="I107" s="147">
        <f t="shared" si="211"/>
        <v>9.3699999999999992</v>
      </c>
      <c r="J107" s="148">
        <f t="shared" si="212"/>
        <v>0.58768997884007934</v>
      </c>
      <c r="K107" s="148">
        <f t="shared" si="212"/>
        <v>0.81883687692367235</v>
      </c>
      <c r="L107" s="149">
        <f t="shared" ref="L107:L142" si="218">IF(ISERROR(D107/(J107*(E107+F107+G107))),0,D107/(J107*(E107+F107+G107)))</f>
        <v>9.3791975026259014</v>
      </c>
      <c r="M107" s="113">
        <f t="shared" si="213"/>
        <v>0.56799241966195735</v>
      </c>
      <c r="N107" s="113">
        <f t="shared" si="214"/>
        <v>-1.9697559178121993E-2</v>
      </c>
      <c r="O107" s="113">
        <f t="shared" ref="O107:O142" si="219">IF(ISERROR(D107/AE107),0,D107/AE107)</f>
        <v>0.79139198517319376</v>
      </c>
      <c r="P107" s="113">
        <f t="shared" ref="P107:P142" si="220">O107-K107</f>
        <v>-2.7444891750478595E-2</v>
      </c>
      <c r="Q107" s="150">
        <f t="shared" si="215"/>
        <v>9.3699999999999992</v>
      </c>
      <c r="R107" s="113">
        <f t="shared" si="216"/>
        <v>0.58826684971773124</v>
      </c>
      <c r="S107" s="113">
        <f t="shared" si="217"/>
        <v>5.768708776519027E-4</v>
      </c>
      <c r="T107" s="113">
        <f t="shared" ref="T107:T142" si="221">IF(ISERROR(D107/AF107),0,D107/AF107)</f>
        <v>0.81964063937115506</v>
      </c>
      <c r="U107" s="113">
        <f t="shared" ref="U107:U142" si="222">T107-K107</f>
        <v>8.037624474827032E-4</v>
      </c>
      <c r="W107" s="114"/>
      <c r="X107" s="114"/>
      <c r="Y107" s="113"/>
      <c r="Z107" s="115">
        <f t="shared" ref="Z107:Z142" si="223">(SUM($E107:$G107))*$H107</f>
        <v>26352.464367232675</v>
      </c>
      <c r="AA107" s="115">
        <f t="shared" ref="AA107:AA142" si="224">(SUM($E107:$G107))*$Q107</f>
        <v>25444.235056220001</v>
      </c>
      <c r="AB107" s="115">
        <f t="shared" ref="AB107:AB142" si="225">(SUM($E107:$G107))*$J107</f>
        <v>1595.8721410663754</v>
      </c>
      <c r="AC107" s="115">
        <f t="shared" ref="AC107:AC142" si="226">SUM(($E107:$G107))*$R107</f>
        <v>1597.4386339381003</v>
      </c>
      <c r="AD107" s="115">
        <f t="shared" ref="AD107:AD142" si="227">SUM(($E107:$G107))*$M107</f>
        <v>1542.3834189999998</v>
      </c>
      <c r="AE107" s="115">
        <f t="shared" ref="AE107:AE142" si="228">(SUM($E107:$F107))*$H107</f>
        <v>18913.509715067808</v>
      </c>
      <c r="AF107" s="115">
        <f t="shared" ref="AF107:AF142" si="229">(SUM($E107:$F107))*$Q107</f>
        <v>18261.661612439999</v>
      </c>
      <c r="AG107" s="115">
        <f t="shared" ref="AG107:AG142" si="230">(SUM($E107:$F107))*$K107</f>
        <v>1595.8721411064337</v>
      </c>
      <c r="AH107" s="115">
        <f t="shared" ref="AH107:AH142" si="231">SUM(($E107:$F107))*$T107</f>
        <v>1597.4386339381003</v>
      </c>
      <c r="AI107" s="115">
        <f t="shared" ref="AI107:AI142" si="232">SUM(($E107:$F107))*$O107</f>
        <v>1542.3834189999998</v>
      </c>
      <c r="AK107" s="151"/>
      <c r="AL107" s="42" t="s">
        <v>413</v>
      </c>
      <c r="AM107" s="44">
        <v>14968</v>
      </c>
      <c r="AN107" s="44">
        <v>1542.383419</v>
      </c>
      <c r="AO107" s="44">
        <v>406.56659300000001</v>
      </c>
      <c r="AP107" s="44">
        <v>766.54999399999997</v>
      </c>
      <c r="AQ107" s="44">
        <v>9.7044611706889725</v>
      </c>
      <c r="AR107" s="181">
        <v>9.3699999999999992</v>
      </c>
      <c r="AS107" s="181">
        <v>58.768997884007938</v>
      </c>
      <c r="AT107" s="44">
        <v>81.883687692367232</v>
      </c>
      <c r="AU107" s="44">
        <v>0.33446117068897252</v>
      </c>
      <c r="AV107" s="44">
        <v>14466.22447017</v>
      </c>
      <c r="AW107" s="44">
        <v>-501.7755298299993</v>
      </c>
      <c r="AX107" s="44">
        <v>-53.488722048075587</v>
      </c>
      <c r="AY107" s="125"/>
    </row>
    <row r="108" spans="1:51" x14ac:dyDescent="0.25">
      <c r="B108" s="112" t="str">
        <f t="shared" ref="B108:B127" si="233">AL108</f>
        <v>32 oz. Broccoli Cheese Soup</v>
      </c>
      <c r="D108" s="144">
        <f t="shared" ref="D108:D127" si="234">AM108</f>
        <v>13815</v>
      </c>
      <c r="E108" s="145">
        <f t="shared" ref="E108:E127" si="235">AN108</f>
        <v>1705.500051</v>
      </c>
      <c r="F108" s="145">
        <f t="shared" ref="F108:F127" si="236">AO108</f>
        <v>320.93329600000004</v>
      </c>
      <c r="G108" s="145">
        <f t="shared" ref="G108:G127" si="237">AP108</f>
        <v>1055.7166609999999</v>
      </c>
      <c r="H108" s="146">
        <f t="shared" ref="H108:H127" si="238">IF(ISERROR(D108/E108),0,D108/E108)</f>
        <v>8.1002636100185033</v>
      </c>
      <c r="I108" s="147">
        <f t="shared" ref="I108:I127" si="239">AR108</f>
        <v>9.3699999999999992</v>
      </c>
      <c r="J108" s="148">
        <f t="shared" ref="J108:J127" si="240">AS108/100</f>
        <v>0.47805846446719863</v>
      </c>
      <c r="K108" s="148">
        <f t="shared" ref="K108:K127" si="241">AT108/100</f>
        <v>0.72711392269269415</v>
      </c>
      <c r="L108" s="149">
        <f t="shared" ref="L108:L127" si="242">IF(ISERROR(D108/(J108*(E108+F108+G108))),0,D108/(J108*(E108+F108+G108)))</f>
        <v>9.3759677551074301</v>
      </c>
      <c r="M108" s="113">
        <f t="shared" ref="M108:M127" si="243">IF(ISERROR(D108/Z108),0,D108/Z108)</f>
        <v>0.55334751604341759</v>
      </c>
      <c r="N108" s="113">
        <f t="shared" ref="N108:N127" si="244">M108-J108</f>
        <v>7.5289051576218957E-2</v>
      </c>
      <c r="O108" s="113">
        <f t="shared" ref="O108:O127" si="245">IF(ISERROR(D108/AE108),0,D108/AE108)</f>
        <v>0.84162652254261372</v>
      </c>
      <c r="P108" s="113">
        <f t="shared" ref="P108:P127" si="246">O108-K108</f>
        <v>0.11451259984991957</v>
      </c>
      <c r="Q108" s="150">
        <f t="shared" ref="Q108:Q127" si="247">I108</f>
        <v>9.3699999999999992</v>
      </c>
      <c r="R108" s="113">
        <f t="shared" ref="R108:R127" si="248">IF(ISERROR(D108/AA108),0,D108/AA108)</f>
        <v>0.4783629400107392</v>
      </c>
      <c r="S108" s="113">
        <f t="shared" ref="S108:S127" si="249">R108-J108</f>
        <v>3.0447554354057216E-4</v>
      </c>
      <c r="T108" s="113">
        <f t="shared" ref="T108:T127" si="250">IF(ISERROR(D108/AF108),0,D108/AF108)</f>
        <v>0.72757702174795646</v>
      </c>
      <c r="U108" s="113">
        <f t="shared" ref="U108:U127" si="251">T108-K108</f>
        <v>4.6309905526231709E-4</v>
      </c>
      <c r="W108" s="114"/>
      <c r="X108" s="114"/>
      <c r="Y108" s="113"/>
      <c r="Z108" s="115">
        <f t="shared" si="223"/>
        <v>24966.227550420641</v>
      </c>
      <c r="AA108" s="115">
        <f t="shared" si="224"/>
        <v>28879.745574959998</v>
      </c>
      <c r="AB108" s="115">
        <f t="shared" si="225"/>
        <v>1473.447900082044</v>
      </c>
      <c r="AC108" s="115">
        <f t="shared" si="226"/>
        <v>1474.3863393810034</v>
      </c>
      <c r="AD108" s="115">
        <f t="shared" si="227"/>
        <v>1705.5000509999998</v>
      </c>
      <c r="AE108" s="115">
        <f t="shared" si="228"/>
        <v>16414.6442988321</v>
      </c>
      <c r="AF108" s="115">
        <f t="shared" si="229"/>
        <v>18987.680461389999</v>
      </c>
      <c r="AG108" s="115">
        <f t="shared" si="230"/>
        <v>1473.4479000124556</v>
      </c>
      <c r="AH108" s="115">
        <f t="shared" si="231"/>
        <v>1474.3863393810034</v>
      </c>
      <c r="AI108" s="115">
        <f t="shared" si="232"/>
        <v>1705.5000509999998</v>
      </c>
      <c r="AK108" s="151"/>
      <c r="AL108" s="42" t="s">
        <v>414</v>
      </c>
      <c r="AM108" s="44">
        <v>13815</v>
      </c>
      <c r="AN108" s="44">
        <v>1705.500051</v>
      </c>
      <c r="AO108" s="44">
        <v>320.93329600000004</v>
      </c>
      <c r="AP108" s="44">
        <v>1055.7166609999999</v>
      </c>
      <c r="AQ108" s="44">
        <v>8.1002636100185015</v>
      </c>
      <c r="AR108" s="181">
        <v>9.3699999999999992</v>
      </c>
      <c r="AS108" s="181">
        <v>47.805846446719862</v>
      </c>
      <c r="AT108" s="44">
        <v>72.71139226926941</v>
      </c>
      <c r="AU108" s="44">
        <v>-1.269736389981498</v>
      </c>
      <c r="AV108" s="44">
        <v>15990.330311419999</v>
      </c>
      <c r="AW108" s="44">
        <v>2175.3303114199989</v>
      </c>
      <c r="AX108" s="44">
        <v>232.05215099704168</v>
      </c>
      <c r="AY108" s="125"/>
    </row>
    <row r="109" spans="1:51" x14ac:dyDescent="0.25">
      <c r="B109" s="112" t="str">
        <f t="shared" si="233"/>
        <v>32 oz. Creamy Chicken Wild Rice</v>
      </c>
      <c r="D109" s="144">
        <f t="shared" si="234"/>
        <v>27317</v>
      </c>
      <c r="E109" s="145">
        <f t="shared" si="235"/>
        <v>4097.2000700000008</v>
      </c>
      <c r="F109" s="145">
        <f t="shared" si="236"/>
        <v>265.43326999999999</v>
      </c>
      <c r="G109" s="145">
        <f t="shared" si="237"/>
        <v>772.23332800000003</v>
      </c>
      <c r="H109" s="146">
        <f t="shared" si="238"/>
        <v>6.6672360473722225</v>
      </c>
      <c r="I109" s="147">
        <f t="shared" si="239"/>
        <v>9.3699999999999992</v>
      </c>
      <c r="J109" s="148">
        <f t="shared" si="240"/>
        <v>0.56739706382042221</v>
      </c>
      <c r="K109" s="148">
        <f t="shared" si="241"/>
        <v>0.66783248635229653</v>
      </c>
      <c r="L109" s="149">
        <f t="shared" si="242"/>
        <v>9.3759816219800101</v>
      </c>
      <c r="M109" s="113">
        <f t="shared" si="243"/>
        <v>0.79791751858589843</v>
      </c>
      <c r="N109" s="113">
        <f t="shared" si="244"/>
        <v>0.23052045476547622</v>
      </c>
      <c r="O109" s="113">
        <f t="shared" si="245"/>
        <v>0.93915755707308668</v>
      </c>
      <c r="P109" s="113">
        <f t="shared" si="246"/>
        <v>0.27132507072079015</v>
      </c>
      <c r="Q109" s="150">
        <f t="shared" si="247"/>
        <v>9.3699999999999992</v>
      </c>
      <c r="R109" s="113">
        <f t="shared" si="248"/>
        <v>0.56775927884158994</v>
      </c>
      <c r="S109" s="113">
        <f t="shared" si="249"/>
        <v>3.622150211677333E-4</v>
      </c>
      <c r="T109" s="113">
        <f t="shared" si="250"/>
        <v>0.66825881736176307</v>
      </c>
      <c r="U109" s="113">
        <f t="shared" si="251"/>
        <v>4.2633100946654068E-4</v>
      </c>
      <c r="W109" s="114"/>
      <c r="X109" s="114"/>
      <c r="Y109" s="113"/>
      <c r="Z109" s="115">
        <f t="shared" si="223"/>
        <v>34235.368147339701</v>
      </c>
      <c r="AA109" s="115">
        <f t="shared" si="224"/>
        <v>48113.70067916</v>
      </c>
      <c r="AB109" s="115">
        <f t="shared" si="225"/>
        <v>2913.5082705325549</v>
      </c>
      <c r="AC109" s="115">
        <f t="shared" si="226"/>
        <v>2915.368196371398</v>
      </c>
      <c r="AD109" s="115">
        <f t="shared" si="227"/>
        <v>4097.2000700000008</v>
      </c>
      <c r="AE109" s="115">
        <f t="shared" si="228"/>
        <v>29086.70626591588</v>
      </c>
      <c r="AF109" s="115">
        <f t="shared" si="229"/>
        <v>40877.874395799998</v>
      </c>
      <c r="AG109" s="115">
        <f t="shared" si="230"/>
        <v>2913.5082704956239</v>
      </c>
      <c r="AH109" s="115">
        <f t="shared" si="231"/>
        <v>2915.3681963713984</v>
      </c>
      <c r="AI109" s="115">
        <f t="shared" si="232"/>
        <v>4097.2000700000008</v>
      </c>
      <c r="AK109" s="151"/>
      <c r="AL109" s="42" t="s">
        <v>415</v>
      </c>
      <c r="AM109" s="44">
        <v>27317</v>
      </c>
      <c r="AN109" s="44">
        <v>4097.2000700000008</v>
      </c>
      <c r="AO109" s="44">
        <v>265.43326999999999</v>
      </c>
      <c r="AP109" s="44">
        <v>772.23332800000003</v>
      </c>
      <c r="AQ109" s="44">
        <v>6.6672360473722234</v>
      </c>
      <c r="AR109" s="181">
        <v>9.3699999999999992</v>
      </c>
      <c r="AS109" s="181">
        <v>56.739706382042222</v>
      </c>
      <c r="AT109" s="44">
        <v>66.783248635229654</v>
      </c>
      <c r="AU109" s="44">
        <v>-2.7027639526277767</v>
      </c>
      <c r="AV109" s="44">
        <v>38409.890823030008</v>
      </c>
      <c r="AW109" s="44">
        <v>11092.890823029999</v>
      </c>
      <c r="AX109" s="44">
        <v>1183.6917994909811</v>
      </c>
      <c r="AY109" s="125"/>
    </row>
    <row r="110" spans="1:51" x14ac:dyDescent="0.25">
      <c r="B110" s="112" t="str">
        <f t="shared" si="233"/>
        <v>32 oz. Farmhouse Potato Soup</v>
      </c>
      <c r="D110" s="144">
        <f t="shared" si="234"/>
        <v>6784</v>
      </c>
      <c r="E110" s="145">
        <f t="shared" si="235"/>
        <v>685.66669100000001</v>
      </c>
      <c r="F110" s="145">
        <f t="shared" si="236"/>
        <v>139.88331600000001</v>
      </c>
      <c r="G110" s="145">
        <f t="shared" si="237"/>
        <v>942.84999700000003</v>
      </c>
      <c r="H110" s="146">
        <f t="shared" si="238"/>
        <v>9.8940200669599108</v>
      </c>
      <c r="I110" s="147">
        <f t="shared" si="239"/>
        <v>9.3699999999999992</v>
      </c>
      <c r="J110" s="148">
        <f t="shared" si="240"/>
        <v>0.40909775348095467</v>
      </c>
      <c r="K110" s="148">
        <f t="shared" si="241"/>
        <v>0.8763230122954957</v>
      </c>
      <c r="L110" s="149">
        <f t="shared" si="242"/>
        <v>9.377309223404696</v>
      </c>
      <c r="M110" s="113">
        <f t="shared" si="243"/>
        <v>0.38773280335278715</v>
      </c>
      <c r="N110" s="113">
        <f t="shared" si="244"/>
        <v>-2.1364950128167526E-2</v>
      </c>
      <c r="O110" s="113">
        <f t="shared" si="245"/>
        <v>0.83055742860650228</v>
      </c>
      <c r="P110" s="113">
        <f t="shared" si="246"/>
        <v>-4.5765583688993416E-2</v>
      </c>
      <c r="Q110" s="150">
        <f t="shared" si="247"/>
        <v>9.3699999999999992</v>
      </c>
      <c r="R110" s="113">
        <f t="shared" si="248"/>
        <v>0.40941687694675527</v>
      </c>
      <c r="S110" s="113">
        <f t="shared" si="249"/>
        <v>3.1912346580059703E-4</v>
      </c>
      <c r="T110" s="113">
        <f t="shared" si="250"/>
        <v>0.87700660249683637</v>
      </c>
      <c r="U110" s="113">
        <f t="shared" si="251"/>
        <v>6.8359020134067805E-4</v>
      </c>
      <c r="W110" s="114"/>
      <c r="X110" s="114"/>
      <c r="Y110" s="113"/>
      <c r="Z110" s="115">
        <f t="shared" si="223"/>
        <v>17496.585125987986</v>
      </c>
      <c r="AA110" s="115">
        <f t="shared" si="224"/>
        <v>16569.90803748</v>
      </c>
      <c r="AB110" s="115">
        <f t="shared" si="225"/>
        <v>723.44846889211124</v>
      </c>
      <c r="AC110" s="115">
        <f t="shared" si="226"/>
        <v>724.01280683030961</v>
      </c>
      <c r="AD110" s="115">
        <f t="shared" si="227"/>
        <v>685.66669100000001</v>
      </c>
      <c r="AE110" s="115">
        <f t="shared" si="228"/>
        <v>8168.0083355368952</v>
      </c>
      <c r="AF110" s="115">
        <f t="shared" si="229"/>
        <v>7735.4035655899997</v>
      </c>
      <c r="AG110" s="115">
        <f t="shared" si="230"/>
        <v>723.44846893480758</v>
      </c>
      <c r="AH110" s="115">
        <f t="shared" si="231"/>
        <v>724.0128068303095</v>
      </c>
      <c r="AI110" s="115">
        <f t="shared" si="232"/>
        <v>685.66669100000001</v>
      </c>
      <c r="AK110" s="151"/>
      <c r="AL110" s="42" t="s">
        <v>416</v>
      </c>
      <c r="AM110" s="44">
        <v>6784</v>
      </c>
      <c r="AN110" s="44">
        <v>685.66669100000001</v>
      </c>
      <c r="AO110" s="44">
        <v>139.88331600000001</v>
      </c>
      <c r="AP110" s="44">
        <v>942.84999700000003</v>
      </c>
      <c r="AQ110" s="44">
        <v>9.8940200669599108</v>
      </c>
      <c r="AR110" s="181">
        <v>9.3699999999999992</v>
      </c>
      <c r="AS110" s="181">
        <v>40.909775348095465</v>
      </c>
      <c r="AT110" s="44">
        <v>87.632301229549569</v>
      </c>
      <c r="AU110" s="44">
        <v>0.52402006695991077</v>
      </c>
      <c r="AV110" s="44">
        <v>6429.6010615299992</v>
      </c>
      <c r="AW110" s="44">
        <v>-354.39893847000013</v>
      </c>
      <c r="AX110" s="44">
        <v>-37.781777892008947</v>
      </c>
      <c r="AY110" s="125"/>
    </row>
    <row r="111" spans="1:51" x14ac:dyDescent="0.25">
      <c r="B111" s="112" t="str">
        <f t="shared" si="233"/>
        <v>32 oz. German Dressing</v>
      </c>
      <c r="D111" s="144">
        <f t="shared" si="234"/>
        <v>2550</v>
      </c>
      <c r="E111" s="145">
        <f t="shared" si="235"/>
        <v>261.88335000000001</v>
      </c>
      <c r="F111" s="145">
        <f t="shared" si="236"/>
        <v>76.349986000000001</v>
      </c>
      <c r="G111" s="145">
        <f t="shared" si="237"/>
        <v>198.96666500000001</v>
      </c>
      <c r="H111" s="146">
        <f t="shared" si="238"/>
        <v>9.7371596934283904</v>
      </c>
      <c r="I111" s="147">
        <f t="shared" si="239"/>
        <v>9.3699999999999992</v>
      </c>
      <c r="J111" s="148">
        <f t="shared" si="240"/>
        <v>0.50631676101883416</v>
      </c>
      <c r="K111" s="148">
        <f t="shared" si="241"/>
        <v>0.80415895065056531</v>
      </c>
      <c r="L111" s="149">
        <f t="shared" si="242"/>
        <v>9.37522870988888</v>
      </c>
      <c r="M111" s="113">
        <f t="shared" si="243"/>
        <v>0.48749692761076518</v>
      </c>
      <c r="N111" s="113">
        <f t="shared" si="244"/>
        <v>-1.8819833408068976E-2</v>
      </c>
      <c r="O111" s="113">
        <f t="shared" si="245"/>
        <v>0.77426829979881118</v>
      </c>
      <c r="P111" s="113">
        <f t="shared" si="246"/>
        <v>-2.989065085175413E-2</v>
      </c>
      <c r="Q111" s="150">
        <f t="shared" si="247"/>
        <v>9.3699999999999992</v>
      </c>
      <c r="R111" s="113">
        <f t="shared" si="248"/>
        <v>0.50659929927446323</v>
      </c>
      <c r="S111" s="113">
        <f t="shared" si="249"/>
        <v>2.8253825562907231E-4</v>
      </c>
      <c r="T111" s="113">
        <f t="shared" si="250"/>
        <v>0.80460769271081256</v>
      </c>
      <c r="U111" s="113">
        <f t="shared" si="251"/>
        <v>4.487420602472536E-4</v>
      </c>
      <c r="W111" s="114"/>
      <c r="X111" s="114"/>
      <c r="Y111" s="113"/>
      <c r="Z111" s="115">
        <f t="shared" si="223"/>
        <v>5230.8021970468917</v>
      </c>
      <c r="AA111" s="115">
        <f t="shared" si="224"/>
        <v>5033.5640093700003</v>
      </c>
      <c r="AB111" s="115">
        <f t="shared" si="225"/>
        <v>271.99336452563449</v>
      </c>
      <c r="AC111" s="115">
        <f t="shared" si="226"/>
        <v>272.14514407684095</v>
      </c>
      <c r="AD111" s="115">
        <f t="shared" si="227"/>
        <v>261.88335000000001</v>
      </c>
      <c r="AE111" s="115">
        <f t="shared" si="228"/>
        <v>3293.4320062730217</v>
      </c>
      <c r="AF111" s="115">
        <f t="shared" si="229"/>
        <v>3169.2463583199997</v>
      </c>
      <c r="AG111" s="115">
        <f t="shared" si="230"/>
        <v>271.99336455280007</v>
      </c>
      <c r="AH111" s="115">
        <f t="shared" si="231"/>
        <v>272.14514407684101</v>
      </c>
      <c r="AI111" s="115">
        <f t="shared" si="232"/>
        <v>261.88335000000006</v>
      </c>
      <c r="AK111" s="151"/>
      <c r="AL111" s="42" t="s">
        <v>442</v>
      </c>
      <c r="AM111" s="44">
        <v>2550</v>
      </c>
      <c r="AN111" s="44">
        <v>261.88335000000001</v>
      </c>
      <c r="AO111" s="44">
        <v>76.349986000000001</v>
      </c>
      <c r="AP111" s="44">
        <v>198.96666500000001</v>
      </c>
      <c r="AQ111" s="44">
        <v>9.7371596934283904</v>
      </c>
      <c r="AR111" s="181">
        <v>9.3699999999999992</v>
      </c>
      <c r="AS111" s="181">
        <v>50.631676101883414</v>
      </c>
      <c r="AT111" s="44">
        <v>80.415895065056532</v>
      </c>
      <c r="AU111" s="44">
        <v>0.36715969342839117</v>
      </c>
      <c r="AV111" s="44">
        <v>2455.37898963</v>
      </c>
      <c r="AW111" s="44">
        <v>-94.621010369999965</v>
      </c>
      <c r="AX111" s="44">
        <v>-10.110014478112559</v>
      </c>
      <c r="AY111" s="125"/>
    </row>
    <row r="112" spans="1:51" x14ac:dyDescent="0.25">
      <c r="B112" s="112" t="str">
        <f t="shared" si="233"/>
        <v>32 oz. HC Chicken Noodle Soup</v>
      </c>
      <c r="D112" s="144">
        <f t="shared" si="234"/>
        <v>19003</v>
      </c>
      <c r="E112" s="145">
        <f t="shared" si="235"/>
        <v>2896.8500629999999</v>
      </c>
      <c r="F112" s="145">
        <f t="shared" si="236"/>
        <v>461.46661100000006</v>
      </c>
      <c r="G112" s="145">
        <f t="shared" si="237"/>
        <v>877.84999500000004</v>
      </c>
      <c r="H112" s="146">
        <f t="shared" si="238"/>
        <v>6.5598838692812249</v>
      </c>
      <c r="I112" s="147">
        <f t="shared" si="239"/>
        <v>9.3699999999999992</v>
      </c>
      <c r="J112" s="148">
        <f t="shared" si="240"/>
        <v>0.47836033044638637</v>
      </c>
      <c r="K112" s="148">
        <f t="shared" si="241"/>
        <v>0.60340172905210909</v>
      </c>
      <c r="L112" s="149">
        <f t="shared" si="242"/>
        <v>9.3776489791500417</v>
      </c>
      <c r="M112" s="113">
        <f t="shared" si="243"/>
        <v>0.68383760351049583</v>
      </c>
      <c r="N112" s="113">
        <f t="shared" si="244"/>
        <v>0.20547727306410946</v>
      </c>
      <c r="O112" s="113">
        <f t="shared" si="245"/>
        <v>0.8625899056593852</v>
      </c>
      <c r="P112" s="113">
        <f t="shared" si="246"/>
        <v>0.25918817660727611</v>
      </c>
      <c r="Q112" s="150">
        <f t="shared" si="247"/>
        <v>9.3699999999999992</v>
      </c>
      <c r="R112" s="113">
        <f t="shared" si="248"/>
        <v>0.47875082865276758</v>
      </c>
      <c r="S112" s="113">
        <f t="shared" si="249"/>
        <v>3.904982063812068E-4</v>
      </c>
      <c r="T112" s="113">
        <f t="shared" si="250"/>
        <v>0.60389430180787784</v>
      </c>
      <c r="U112" s="113">
        <f t="shared" si="251"/>
        <v>4.9257275576874981E-4</v>
      </c>
      <c r="W112" s="114"/>
      <c r="X112" s="114"/>
      <c r="Y112" s="113"/>
      <c r="Z112" s="115">
        <f t="shared" si="223"/>
        <v>27788.76139955988</v>
      </c>
      <c r="AA112" s="115">
        <f t="shared" si="224"/>
        <v>39692.881688529997</v>
      </c>
      <c r="AB112" s="115">
        <f t="shared" si="225"/>
        <v>2026.4140876088079</v>
      </c>
      <c r="AC112" s="115">
        <f t="shared" si="226"/>
        <v>2028.0683030949842</v>
      </c>
      <c r="AD112" s="115">
        <f t="shared" si="227"/>
        <v>2896.8500629999999</v>
      </c>
      <c r="AE112" s="115">
        <f t="shared" si="228"/>
        <v>22030.167377710772</v>
      </c>
      <c r="AF112" s="115">
        <f t="shared" si="229"/>
        <v>31467.427235379993</v>
      </c>
      <c r="AG112" s="115">
        <f t="shared" si="230"/>
        <v>2026.4140877961279</v>
      </c>
      <c r="AH112" s="115">
        <f t="shared" si="231"/>
        <v>2028.0683030949842</v>
      </c>
      <c r="AI112" s="115">
        <f t="shared" si="232"/>
        <v>2896.8500629999999</v>
      </c>
      <c r="AK112" s="151"/>
      <c r="AL112" s="42" t="s">
        <v>417</v>
      </c>
      <c r="AM112" s="44">
        <v>19003</v>
      </c>
      <c r="AN112" s="44">
        <v>2896.8500629999999</v>
      </c>
      <c r="AO112" s="44">
        <v>461.46661100000006</v>
      </c>
      <c r="AP112" s="44">
        <v>877.84999500000004</v>
      </c>
      <c r="AQ112" s="44">
        <v>6.5598838692812249</v>
      </c>
      <c r="AR112" s="181">
        <v>9.3699999999999992</v>
      </c>
      <c r="AS112" s="181">
        <v>47.83603304463864</v>
      </c>
      <c r="AT112" s="44">
        <v>60.340172905210913</v>
      </c>
      <c r="AU112" s="44">
        <v>-2.8101161307187748</v>
      </c>
      <c r="AV112" s="44">
        <v>27159.100090709999</v>
      </c>
      <c r="AW112" s="44">
        <v>8156.1000907099988</v>
      </c>
      <c r="AX112" s="44">
        <v>870.43597548665946</v>
      </c>
      <c r="AY112" s="125"/>
    </row>
    <row r="113" spans="2:51" x14ac:dyDescent="0.25">
      <c r="B113" s="112" t="str">
        <f t="shared" si="233"/>
        <v>32 oz. Home Chef Tomato Bisque</v>
      </c>
      <c r="D113" s="144">
        <f t="shared" si="234"/>
        <v>10054</v>
      </c>
      <c r="E113" s="145">
        <f t="shared" si="235"/>
        <v>979.2500399999999</v>
      </c>
      <c r="F113" s="145">
        <f t="shared" si="236"/>
        <v>211.36662899999999</v>
      </c>
      <c r="G113" s="145">
        <f t="shared" si="237"/>
        <v>249.383331</v>
      </c>
      <c r="H113" s="146">
        <f t="shared" si="238"/>
        <v>10.267040683501019</v>
      </c>
      <c r="I113" s="147">
        <f t="shared" si="239"/>
        <v>9.3699999999999992</v>
      </c>
      <c r="J113" s="148">
        <f t="shared" si="240"/>
        <v>0.74488744150872421</v>
      </c>
      <c r="K113" s="148">
        <f t="shared" si="241"/>
        <v>0.90090954015908065</v>
      </c>
      <c r="L113" s="149">
        <f t="shared" si="242"/>
        <v>9.3731536543332528</v>
      </c>
      <c r="M113" s="113">
        <f t="shared" si="243"/>
        <v>0.68003475000000002</v>
      </c>
      <c r="N113" s="113">
        <f t="shared" si="244"/>
        <v>-6.4852691508724192E-2</v>
      </c>
      <c r="O113" s="113">
        <f t="shared" si="245"/>
        <v>0.82247298017629211</v>
      </c>
      <c r="P113" s="113">
        <f t="shared" si="246"/>
        <v>-7.8436559982788534E-2</v>
      </c>
      <c r="Q113" s="150">
        <f t="shared" si="247"/>
        <v>9.3699999999999992</v>
      </c>
      <c r="R113" s="113">
        <f t="shared" si="248"/>
        <v>0.74513814775287568</v>
      </c>
      <c r="S113" s="113">
        <f t="shared" si="249"/>
        <v>2.5070624415146625E-4</v>
      </c>
      <c r="T113" s="113">
        <f t="shared" si="250"/>
        <v>0.90121275864998074</v>
      </c>
      <c r="U113" s="113">
        <f t="shared" si="251"/>
        <v>3.0321849090009234E-4</v>
      </c>
      <c r="W113" s="114"/>
      <c r="X113" s="114"/>
      <c r="Y113" s="113"/>
      <c r="Z113" s="115">
        <f t="shared" si="223"/>
        <v>14784.538584241467</v>
      </c>
      <c r="AA113" s="115">
        <f t="shared" si="224"/>
        <v>13492.8</v>
      </c>
      <c r="AB113" s="115">
        <f t="shared" si="225"/>
        <v>1072.6379157725628</v>
      </c>
      <c r="AC113" s="115">
        <f t="shared" si="226"/>
        <v>1072.998932764141</v>
      </c>
      <c r="AD113" s="115">
        <f t="shared" si="227"/>
        <v>979.25004000000001</v>
      </c>
      <c r="AE113" s="115">
        <f t="shared" si="228"/>
        <v>12224.109779077467</v>
      </c>
      <c r="AF113" s="115">
        <f t="shared" si="229"/>
        <v>11156.078188529998</v>
      </c>
      <c r="AG113" s="115">
        <f t="shared" si="230"/>
        <v>1072.6379157745264</v>
      </c>
      <c r="AH113" s="115">
        <f t="shared" si="231"/>
        <v>1072.998932764141</v>
      </c>
      <c r="AI113" s="115">
        <f t="shared" si="232"/>
        <v>979.2500399999999</v>
      </c>
      <c r="AK113" s="151"/>
      <c r="AL113" s="42" t="s">
        <v>418</v>
      </c>
      <c r="AM113" s="44">
        <v>10054</v>
      </c>
      <c r="AN113" s="44">
        <v>979.2500399999999</v>
      </c>
      <c r="AO113" s="44">
        <v>211.36662899999999</v>
      </c>
      <c r="AP113" s="44">
        <v>249.383331</v>
      </c>
      <c r="AQ113" s="44">
        <v>10.267040683501021</v>
      </c>
      <c r="AR113" s="181">
        <v>9.3699999999999992</v>
      </c>
      <c r="AS113" s="181">
        <v>74.488744150872421</v>
      </c>
      <c r="AT113" s="44">
        <v>90.090954015908068</v>
      </c>
      <c r="AU113" s="44">
        <v>0.89704068350102029</v>
      </c>
      <c r="AV113" s="44">
        <v>9179.1510416799993</v>
      </c>
      <c r="AW113" s="44">
        <v>-874.84895832000007</v>
      </c>
      <c r="AX113" s="44">
        <v>-93.387875772562722</v>
      </c>
      <c r="AY113" s="125"/>
    </row>
    <row r="114" spans="2:51" x14ac:dyDescent="0.25">
      <c r="B114" s="112" t="str">
        <f t="shared" si="233"/>
        <v>32 oz. Turkey Gravy</v>
      </c>
      <c r="D114" s="144">
        <f t="shared" si="234"/>
        <v>40460</v>
      </c>
      <c r="E114" s="145">
        <f t="shared" si="235"/>
        <v>4763.1502019999998</v>
      </c>
      <c r="F114" s="145">
        <f t="shared" si="236"/>
        <v>1225.8331410000001</v>
      </c>
      <c r="G114" s="145">
        <f t="shared" si="237"/>
        <v>1539.8999919999999</v>
      </c>
      <c r="H114" s="146">
        <f t="shared" si="238"/>
        <v>8.494378359727401</v>
      </c>
      <c r="I114" s="147">
        <f t="shared" si="239"/>
        <v>9.3699999999999992</v>
      </c>
      <c r="J114" s="148">
        <f t="shared" si="240"/>
        <v>0.57318877193708817</v>
      </c>
      <c r="K114" s="148">
        <f t="shared" si="241"/>
        <v>0.72056827440029603</v>
      </c>
      <c r="L114" s="149">
        <f t="shared" si="242"/>
        <v>9.3755690437597146</v>
      </c>
      <c r="M114" s="113">
        <f t="shared" si="243"/>
        <v>0.63265028691004421</v>
      </c>
      <c r="N114" s="113">
        <f t="shared" si="244"/>
        <v>5.9461514972956042E-2</v>
      </c>
      <c r="O114" s="113">
        <f t="shared" si="245"/>
        <v>0.79531865914558453</v>
      </c>
      <c r="P114" s="113">
        <f t="shared" si="246"/>
        <v>7.4750384745288501E-2</v>
      </c>
      <c r="Q114" s="150">
        <f t="shared" si="247"/>
        <v>9.3699999999999992</v>
      </c>
      <c r="R114" s="113">
        <f t="shared" si="248"/>
        <v>0.57352944572081233</v>
      </c>
      <c r="S114" s="113">
        <f t="shared" si="249"/>
        <v>3.4067378372415469E-4</v>
      </c>
      <c r="T114" s="113">
        <f t="shared" si="250"/>
        <v>0.72099654293849158</v>
      </c>
      <c r="U114" s="113">
        <f t="shared" si="251"/>
        <v>4.2826853819555311E-4</v>
      </c>
      <c r="W114" s="114"/>
      <c r="X114" s="114"/>
      <c r="Y114" s="113"/>
      <c r="Z114" s="115">
        <f t="shared" si="223"/>
        <v>63953.183673736261</v>
      </c>
      <c r="AA114" s="115">
        <f t="shared" si="224"/>
        <v>70545.636848949987</v>
      </c>
      <c r="AB114" s="115">
        <f t="shared" si="225"/>
        <v>4315.4713928462588</v>
      </c>
      <c r="AC114" s="115">
        <f t="shared" si="226"/>
        <v>4318.0362860192108</v>
      </c>
      <c r="AD114" s="115">
        <f t="shared" si="227"/>
        <v>4763.1502019999998</v>
      </c>
      <c r="AE114" s="115">
        <f t="shared" si="228"/>
        <v>50872.690505547063</v>
      </c>
      <c r="AF114" s="115">
        <f t="shared" si="229"/>
        <v>56116.773923909997</v>
      </c>
      <c r="AG114" s="115">
        <f t="shared" si="230"/>
        <v>4315.4713928776264</v>
      </c>
      <c r="AH114" s="115">
        <f t="shared" si="231"/>
        <v>4318.0362860192099</v>
      </c>
      <c r="AI114" s="115">
        <f t="shared" si="232"/>
        <v>4763.1502019999998</v>
      </c>
      <c r="AK114" s="151"/>
      <c r="AL114" s="42" t="s">
        <v>388</v>
      </c>
      <c r="AM114" s="44">
        <v>40460</v>
      </c>
      <c r="AN114" s="44">
        <v>4763.1502019999998</v>
      </c>
      <c r="AO114" s="44">
        <v>1225.8331410000001</v>
      </c>
      <c r="AP114" s="44">
        <v>1539.8999919999999</v>
      </c>
      <c r="AQ114" s="44">
        <v>8.4943783597274027</v>
      </c>
      <c r="AR114" s="181">
        <v>9.3699999999999992</v>
      </c>
      <c r="AS114" s="181">
        <v>57.318877193708822</v>
      </c>
      <c r="AT114" s="44">
        <v>72.056827440029608</v>
      </c>
      <c r="AU114" s="44">
        <v>-0.8756216402725977</v>
      </c>
      <c r="AV114" s="44">
        <v>44653.714227379998</v>
      </c>
      <c r="AW114" s="44">
        <v>4193.7142273799991</v>
      </c>
      <c r="AX114" s="44">
        <v>447.67880915480373</v>
      </c>
      <c r="AY114" s="125"/>
    </row>
    <row r="115" spans="2:51" x14ac:dyDescent="0.25">
      <c r="B115" s="112" t="str">
        <f t="shared" si="233"/>
        <v>Artisan Cheese Sauce Cups</v>
      </c>
      <c r="D115" s="144">
        <f t="shared" si="234"/>
        <v>21188.25</v>
      </c>
      <c r="E115" s="145">
        <f t="shared" si="235"/>
        <v>3657.1834100000001</v>
      </c>
      <c r="F115" s="145">
        <f t="shared" si="236"/>
        <v>569.38326800000004</v>
      </c>
      <c r="G115" s="145">
        <f t="shared" si="237"/>
        <v>1353.249994</v>
      </c>
      <c r="H115" s="146">
        <f t="shared" si="238"/>
        <v>5.7935978660692875</v>
      </c>
      <c r="I115" s="147">
        <f t="shared" si="239"/>
        <v>9.3699999999999992</v>
      </c>
      <c r="J115" s="148">
        <f t="shared" si="240"/>
        <v>0.40062958055260728</v>
      </c>
      <c r="K115" s="148">
        <f t="shared" si="241"/>
        <v>0.52890201033758655</v>
      </c>
      <c r="L115" s="149">
        <f t="shared" si="242"/>
        <v>9.4783370027409912</v>
      </c>
      <c r="M115" s="113">
        <f t="shared" si="243"/>
        <v>0.65543074709820859</v>
      </c>
      <c r="N115" s="113">
        <f t="shared" si="244"/>
        <v>0.25480116654560131</v>
      </c>
      <c r="O115" s="113">
        <f t="shared" si="245"/>
        <v>0.86528468343733056</v>
      </c>
      <c r="P115" s="113">
        <f t="shared" si="246"/>
        <v>0.33638267309974401</v>
      </c>
      <c r="Q115" s="150">
        <f t="shared" si="247"/>
        <v>9.3699999999999992</v>
      </c>
      <c r="R115" s="113">
        <f t="shared" si="248"/>
        <v>0.40526170520217514</v>
      </c>
      <c r="S115" s="113">
        <f t="shared" si="249"/>
        <v>4.6321246495678592E-3</v>
      </c>
      <c r="T115" s="113">
        <f t="shared" si="250"/>
        <v>0.53501723537939783</v>
      </c>
      <c r="U115" s="113">
        <f t="shared" si="251"/>
        <v>6.1152250418112786E-3</v>
      </c>
      <c r="W115" s="114"/>
      <c r="X115" s="114"/>
      <c r="Y115" s="113"/>
      <c r="Z115" s="115">
        <f t="shared" si="223"/>
        <v>32327.213963957034</v>
      </c>
      <c r="AA115" s="115">
        <f t="shared" si="224"/>
        <v>52282.882216639991</v>
      </c>
      <c r="AB115" s="115">
        <f t="shared" si="225"/>
        <v>2235.439612863805</v>
      </c>
      <c r="AC115" s="115">
        <f t="shared" si="226"/>
        <v>2261.2860192102457</v>
      </c>
      <c r="AD115" s="115">
        <f t="shared" si="227"/>
        <v>3657.1834099999996</v>
      </c>
      <c r="AE115" s="115">
        <f t="shared" si="228"/>
        <v>24487.027686460358</v>
      </c>
      <c r="AF115" s="115">
        <f t="shared" si="229"/>
        <v>39602.92977286</v>
      </c>
      <c r="AG115" s="115">
        <f t="shared" si="230"/>
        <v>2235.4396128200551</v>
      </c>
      <c r="AH115" s="115">
        <f t="shared" si="231"/>
        <v>2261.2860192102457</v>
      </c>
      <c r="AI115" s="115">
        <f t="shared" si="232"/>
        <v>3657.1834100000001</v>
      </c>
      <c r="AK115" s="151"/>
      <c r="AL115" s="42" t="s">
        <v>443</v>
      </c>
      <c r="AM115" s="44">
        <v>21188.25</v>
      </c>
      <c r="AN115" s="44">
        <v>3657.1834100000001</v>
      </c>
      <c r="AO115" s="44">
        <v>569.38326800000004</v>
      </c>
      <c r="AP115" s="44">
        <v>1353.249994</v>
      </c>
      <c r="AQ115" s="44">
        <v>5.7935978660692875</v>
      </c>
      <c r="AR115" s="181">
        <v>9.3699999999999992</v>
      </c>
      <c r="AS115" s="181">
        <v>40.062958055260729</v>
      </c>
      <c r="AT115" s="44">
        <v>52.890201033758657</v>
      </c>
      <c r="AU115" s="44">
        <v>-3.5764021339307122</v>
      </c>
      <c r="AV115" s="44">
        <v>34497.04339413</v>
      </c>
      <c r="AW115" s="44">
        <v>13308.793394129998</v>
      </c>
      <c r="AX115" s="44">
        <v>1421.7437971176214</v>
      </c>
      <c r="AY115" s="125"/>
    </row>
    <row r="116" spans="2:51" x14ac:dyDescent="0.25">
      <c r="B116" s="112" t="str">
        <f t="shared" si="233"/>
        <v>Boudin 24 oz. Chicken Wild Rice</v>
      </c>
      <c r="D116" s="144">
        <f t="shared" si="234"/>
        <v>83294</v>
      </c>
      <c r="E116" s="145">
        <f t="shared" si="235"/>
        <v>7297.6002279999984</v>
      </c>
      <c r="F116" s="145">
        <f t="shared" si="236"/>
        <v>1319.0997949999999</v>
      </c>
      <c r="G116" s="145">
        <f t="shared" si="237"/>
        <v>1559.1499780000001</v>
      </c>
      <c r="H116" s="146">
        <f t="shared" si="238"/>
        <v>11.413889141311293</v>
      </c>
      <c r="I116" s="147">
        <f t="shared" si="239"/>
        <v>11.5</v>
      </c>
      <c r="J116" s="148">
        <f t="shared" si="240"/>
        <v>0.71177901806266941</v>
      </c>
      <c r="K116" s="148">
        <f t="shared" si="241"/>
        <v>0.84057197094650737</v>
      </c>
      <c r="L116" s="149">
        <f t="shared" si="242"/>
        <v>11.500000000118032</v>
      </c>
      <c r="M116" s="113">
        <f t="shared" si="243"/>
        <v>0.71714895829663883</v>
      </c>
      <c r="N116" s="113">
        <f t="shared" si="244"/>
        <v>5.3699402339694169E-3</v>
      </c>
      <c r="O116" s="113">
        <f t="shared" si="245"/>
        <v>0.84691357579131088</v>
      </c>
      <c r="P116" s="113">
        <f t="shared" si="246"/>
        <v>6.3416048448035056E-3</v>
      </c>
      <c r="Q116" s="150">
        <f t="shared" si="247"/>
        <v>11.5</v>
      </c>
      <c r="R116" s="113">
        <f t="shared" si="248"/>
        <v>0.7117790180699749</v>
      </c>
      <c r="S116" s="113">
        <f t="shared" si="249"/>
        <v>7.3054895466384551E-12</v>
      </c>
      <c r="T116" s="113">
        <f t="shared" si="250"/>
        <v>0.84057197098726633</v>
      </c>
      <c r="U116" s="113">
        <f t="shared" si="251"/>
        <v>4.0758951769248597E-11</v>
      </c>
      <c r="W116" s="114"/>
      <c r="X116" s="114"/>
      <c r="Y116" s="113"/>
      <c r="Z116" s="115">
        <f t="shared" si="223"/>
        <v>116146.02383002637</v>
      </c>
      <c r="AA116" s="115">
        <f t="shared" si="224"/>
        <v>117022.27501149997</v>
      </c>
      <c r="AB116" s="115">
        <f t="shared" si="225"/>
        <v>7242.9565216647916</v>
      </c>
      <c r="AC116" s="115">
        <f t="shared" si="226"/>
        <v>7242.9565217391309</v>
      </c>
      <c r="AD116" s="115">
        <f t="shared" si="227"/>
        <v>7297.6002279999993</v>
      </c>
      <c r="AE116" s="115">
        <f t="shared" si="228"/>
        <v>98350.058826456443</v>
      </c>
      <c r="AF116" s="115">
        <f t="shared" si="229"/>
        <v>99092.050264499965</v>
      </c>
      <c r="AG116" s="115">
        <f t="shared" si="230"/>
        <v>7242.9565213879232</v>
      </c>
      <c r="AH116" s="115">
        <f t="shared" si="231"/>
        <v>7242.9565217391309</v>
      </c>
      <c r="AI116" s="115">
        <f t="shared" si="232"/>
        <v>7297.6002279999984</v>
      </c>
      <c r="AK116" s="151"/>
      <c r="AL116" s="42" t="s">
        <v>419</v>
      </c>
      <c r="AM116" s="44">
        <v>83294</v>
      </c>
      <c r="AN116" s="44">
        <v>7297.6002279999984</v>
      </c>
      <c r="AO116" s="44">
        <v>1319.0997949999999</v>
      </c>
      <c r="AP116" s="44">
        <v>1559.1499780000001</v>
      </c>
      <c r="AQ116" s="44">
        <v>11.413889141311294</v>
      </c>
      <c r="AR116" s="181">
        <v>11.5</v>
      </c>
      <c r="AS116" s="181">
        <v>71.177901806266945</v>
      </c>
      <c r="AT116" s="44">
        <v>84.057197094650732</v>
      </c>
      <c r="AU116" s="44">
        <v>-8.6110858688705327E-2</v>
      </c>
      <c r="AV116" s="44">
        <v>83922.40262199998</v>
      </c>
      <c r="AW116" s="44">
        <v>628.40262199999938</v>
      </c>
      <c r="AX116" s="44">
        <v>54.643706260869436</v>
      </c>
      <c r="AY116" s="125"/>
    </row>
    <row r="117" spans="2:51" x14ac:dyDescent="0.25">
      <c r="B117" s="112" t="str">
        <f t="shared" si="233"/>
        <v>Boudin 30 oz. Clam Chowder</v>
      </c>
      <c r="D117" s="144">
        <f t="shared" si="234"/>
        <v>76161</v>
      </c>
      <c r="E117" s="145">
        <f t="shared" si="235"/>
        <v>8441.5170159999998</v>
      </c>
      <c r="F117" s="145">
        <f t="shared" si="236"/>
        <v>1370.3830230000001</v>
      </c>
      <c r="G117" s="145">
        <f t="shared" si="237"/>
        <v>2740.7166379999999</v>
      </c>
      <c r="H117" s="146">
        <f t="shared" si="238"/>
        <v>9.0221935056986684</v>
      </c>
      <c r="I117" s="147">
        <f t="shared" si="239"/>
        <v>9.3699999999999992</v>
      </c>
      <c r="J117" s="148">
        <f t="shared" si="240"/>
        <v>0.64720355516619077</v>
      </c>
      <c r="K117" s="148">
        <f t="shared" si="241"/>
        <v>0.82798419347201302</v>
      </c>
      <c r="L117" s="149">
        <f t="shared" si="242"/>
        <v>9.3747021130972392</v>
      </c>
      <c r="M117" s="113">
        <f t="shared" si="243"/>
        <v>0.67249062352611177</v>
      </c>
      <c r="N117" s="113">
        <f t="shared" si="244"/>
        <v>2.5287068359921006E-2</v>
      </c>
      <c r="O117" s="113">
        <f t="shared" si="245"/>
        <v>0.86033459191868555</v>
      </c>
      <c r="P117" s="113">
        <f t="shared" si="246"/>
        <v>3.2350398446672535E-2</v>
      </c>
      <c r="Q117" s="150">
        <f t="shared" si="247"/>
        <v>9.3699999999999992</v>
      </c>
      <c r="R117" s="113">
        <f t="shared" si="248"/>
        <v>0.64752833897764517</v>
      </c>
      <c r="S117" s="113">
        <f t="shared" si="249"/>
        <v>3.2478381145439883E-4</v>
      </c>
      <c r="T117" s="113">
        <f t="shared" si="250"/>
        <v>0.82839969775204692</v>
      </c>
      <c r="U117" s="113">
        <f t="shared" si="251"/>
        <v>4.1550428003389595E-4</v>
      </c>
      <c r="W117" s="114"/>
      <c r="X117" s="114"/>
      <c r="Y117" s="113"/>
      <c r="Z117" s="115">
        <f t="shared" si="223"/>
        <v>113252.1366627542</v>
      </c>
      <c r="AA117" s="115">
        <f t="shared" si="224"/>
        <v>117618.01826348998</v>
      </c>
      <c r="AB117" s="115">
        <f t="shared" si="225"/>
        <v>8124.098139992816</v>
      </c>
      <c r="AC117" s="115">
        <f t="shared" si="226"/>
        <v>8128.1750266808976</v>
      </c>
      <c r="AD117" s="115">
        <f t="shared" si="227"/>
        <v>8441.5170159999998</v>
      </c>
      <c r="AE117" s="115">
        <f t="shared" si="228"/>
        <v>88524.860810430313</v>
      </c>
      <c r="AF117" s="115">
        <f t="shared" si="229"/>
        <v>91937.503365429991</v>
      </c>
      <c r="AG117" s="115">
        <f t="shared" si="230"/>
        <v>8124.0981402194284</v>
      </c>
      <c r="AH117" s="115">
        <f t="shared" si="231"/>
        <v>8128.1750266808976</v>
      </c>
      <c r="AI117" s="115">
        <f t="shared" si="232"/>
        <v>8441.5170159999998</v>
      </c>
      <c r="AK117" s="151"/>
      <c r="AL117" s="42" t="s">
        <v>420</v>
      </c>
      <c r="AM117" s="44">
        <v>76161</v>
      </c>
      <c r="AN117" s="44">
        <v>8441.5170159999998</v>
      </c>
      <c r="AO117" s="44">
        <v>1370.3830230000001</v>
      </c>
      <c r="AP117" s="44">
        <v>2740.7166379999999</v>
      </c>
      <c r="AQ117" s="44">
        <v>9.0221935056986684</v>
      </c>
      <c r="AR117" s="181">
        <v>9.3699999999999992</v>
      </c>
      <c r="AS117" s="181">
        <v>64.72035551661908</v>
      </c>
      <c r="AT117" s="44">
        <v>82.798419347201303</v>
      </c>
      <c r="AU117" s="44">
        <v>-0.34780649430133165</v>
      </c>
      <c r="AV117" s="44">
        <v>79135.143441589971</v>
      </c>
      <c r="AW117" s="44">
        <v>2974.1434415900007</v>
      </c>
      <c r="AX117" s="44">
        <v>317.41887581208465</v>
      </c>
      <c r="AY117" s="125"/>
    </row>
    <row r="118" spans="2:51" x14ac:dyDescent="0.25">
      <c r="B118" s="112" t="str">
        <f t="shared" si="233"/>
        <v>Boudin 30 oz. Tomato Basil</v>
      </c>
      <c r="D118" s="144">
        <f t="shared" si="234"/>
        <v>19123</v>
      </c>
      <c r="E118" s="145">
        <f t="shared" si="235"/>
        <v>1906.6000690000001</v>
      </c>
      <c r="F118" s="145">
        <f t="shared" si="236"/>
        <v>583.28327000000002</v>
      </c>
      <c r="G118" s="145">
        <f t="shared" si="237"/>
        <v>518.34999700000003</v>
      </c>
      <c r="H118" s="146">
        <f t="shared" si="238"/>
        <v>10.029895787232345</v>
      </c>
      <c r="I118" s="147">
        <f t="shared" si="239"/>
        <v>9.3699999999999992</v>
      </c>
      <c r="J118" s="148">
        <f t="shared" si="240"/>
        <v>0.6783032069426046</v>
      </c>
      <c r="K118" s="148">
        <f t="shared" si="241"/>
        <v>0.81951402586612421</v>
      </c>
      <c r="L118" s="149">
        <f t="shared" si="242"/>
        <v>9.3717487089072922</v>
      </c>
      <c r="M118" s="113">
        <f t="shared" si="243"/>
        <v>0.63379394350279217</v>
      </c>
      <c r="N118" s="113">
        <f t="shared" si="244"/>
        <v>-4.450926343981243E-2</v>
      </c>
      <c r="O118" s="113">
        <f t="shared" si="245"/>
        <v>0.76573871519849557</v>
      </c>
      <c r="P118" s="113">
        <f t="shared" si="246"/>
        <v>-5.377531066762864E-2</v>
      </c>
      <c r="Q118" s="150">
        <f t="shared" si="247"/>
        <v>9.3699999999999992</v>
      </c>
      <c r="R118" s="113">
        <f t="shared" si="248"/>
        <v>0.67842979764269273</v>
      </c>
      <c r="S118" s="113">
        <f t="shared" si="249"/>
        <v>1.2659070008813611E-4</v>
      </c>
      <c r="T118" s="113">
        <f t="shared" si="250"/>
        <v>0.81966697051121662</v>
      </c>
      <c r="U118" s="113">
        <f t="shared" si="251"/>
        <v>1.5294464509241212E-4</v>
      </c>
      <c r="W118" s="114"/>
      <c r="X118" s="114"/>
      <c r="Y118" s="113"/>
      <c r="Z118" s="115">
        <f t="shared" si="223"/>
        <v>30172.266863758305</v>
      </c>
      <c r="AA118" s="115">
        <f t="shared" si="224"/>
        <v>28187.146358319998</v>
      </c>
      <c r="AB118" s="115">
        <f t="shared" si="225"/>
        <v>2040.4943190404499</v>
      </c>
      <c r="AC118" s="115">
        <f t="shared" si="226"/>
        <v>2040.8751334044828</v>
      </c>
      <c r="AD118" s="115">
        <f t="shared" si="227"/>
        <v>1906.6000690000001</v>
      </c>
      <c r="AE118" s="115">
        <f t="shared" si="228"/>
        <v>24973.270412536105</v>
      </c>
      <c r="AF118" s="115">
        <f t="shared" si="229"/>
        <v>23330.206886429998</v>
      </c>
      <c r="AG118" s="115">
        <f t="shared" si="230"/>
        <v>2040.4943190808776</v>
      </c>
      <c r="AH118" s="115">
        <f t="shared" si="231"/>
        <v>2040.8751334044825</v>
      </c>
      <c r="AI118" s="115">
        <f t="shared" si="232"/>
        <v>1906.6000690000001</v>
      </c>
      <c r="AK118" s="151"/>
      <c r="AL118" s="42" t="s">
        <v>421</v>
      </c>
      <c r="AM118" s="44">
        <v>19123</v>
      </c>
      <c r="AN118" s="44">
        <v>1906.6000690000001</v>
      </c>
      <c r="AO118" s="44">
        <v>583.28327000000002</v>
      </c>
      <c r="AP118" s="44">
        <v>518.34999700000003</v>
      </c>
      <c r="AQ118" s="44">
        <v>10.029895787232345</v>
      </c>
      <c r="AR118" s="181">
        <v>9.3699999999999992</v>
      </c>
      <c r="AS118" s="181">
        <v>67.830320694260465</v>
      </c>
      <c r="AT118" s="44">
        <v>81.951402586612417</v>
      </c>
      <c r="AU118" s="44">
        <v>0.65989578723234554</v>
      </c>
      <c r="AV118" s="44">
        <v>17872.44564686</v>
      </c>
      <c r="AW118" s="44">
        <v>-1250.5543531400003</v>
      </c>
      <c r="AX118" s="44">
        <v>-133.89425007393959</v>
      </c>
      <c r="AY118" s="125"/>
    </row>
    <row r="119" spans="2:51" x14ac:dyDescent="0.25">
      <c r="B119" s="112" t="str">
        <f t="shared" si="233"/>
        <v>Chicken Dumpling Soup 32 oz.</v>
      </c>
      <c r="D119" s="144">
        <f t="shared" si="234"/>
        <v>11811</v>
      </c>
      <c r="E119" s="145">
        <f t="shared" si="235"/>
        <v>1292.7500450000002</v>
      </c>
      <c r="F119" s="145">
        <f t="shared" si="236"/>
        <v>155.91663199999999</v>
      </c>
      <c r="G119" s="145">
        <f t="shared" si="237"/>
        <v>890.11666100000002</v>
      </c>
      <c r="H119" s="146">
        <f t="shared" si="238"/>
        <v>9.136336947487786</v>
      </c>
      <c r="I119" s="147">
        <f t="shared" si="239"/>
        <v>9.3699999999999992</v>
      </c>
      <c r="J119" s="148">
        <f t="shared" si="240"/>
        <v>0.53877475264060071</v>
      </c>
      <c r="K119" s="148">
        <f t="shared" si="241"/>
        <v>0.86981873352581307</v>
      </c>
      <c r="L119" s="149">
        <f t="shared" si="242"/>
        <v>9.37323363225401</v>
      </c>
      <c r="M119" s="113">
        <f t="shared" si="243"/>
        <v>0.55274467882325917</v>
      </c>
      <c r="N119" s="113">
        <f t="shared" si="244"/>
        <v>1.3969926182658465E-2</v>
      </c>
      <c r="O119" s="113">
        <f t="shared" si="245"/>
        <v>0.89237232106223152</v>
      </c>
      <c r="P119" s="113">
        <f t="shared" si="246"/>
        <v>2.2553587536418451E-2</v>
      </c>
      <c r="Q119" s="150">
        <f t="shared" si="247"/>
        <v>9.3699999999999992</v>
      </c>
      <c r="R119" s="113">
        <f t="shared" si="248"/>
        <v>0.53896068640984129</v>
      </c>
      <c r="S119" s="113">
        <f t="shared" si="249"/>
        <v>1.8593376924058713E-4</v>
      </c>
      <c r="T119" s="113">
        <f t="shared" si="250"/>
        <v>0.87011891225574167</v>
      </c>
      <c r="U119" s="113">
        <f t="shared" si="251"/>
        <v>3.0017872992860184E-4</v>
      </c>
      <c r="W119" s="114"/>
      <c r="X119" s="114"/>
      <c r="Y119" s="113"/>
      <c r="Z119" s="115">
        <f t="shared" si="223"/>
        <v>21367.912623138218</v>
      </c>
      <c r="AA119" s="115">
        <f t="shared" si="224"/>
        <v>21914.399877060001</v>
      </c>
      <c r="AB119" s="115">
        <f t="shared" si="225"/>
        <v>1260.0774144109084</v>
      </c>
      <c r="AC119" s="115">
        <f t="shared" si="226"/>
        <v>1260.51227321238</v>
      </c>
      <c r="AD119" s="115">
        <f t="shared" si="227"/>
        <v>1292.750045</v>
      </c>
      <c r="AE119" s="115">
        <f t="shared" si="228"/>
        <v>13235.506885669456</v>
      </c>
      <c r="AF119" s="115">
        <f t="shared" si="229"/>
        <v>13574.006763490001</v>
      </c>
      <c r="AG119" s="115">
        <f t="shared" si="230"/>
        <v>1260.0774142891883</v>
      </c>
      <c r="AH119" s="115">
        <f t="shared" si="231"/>
        <v>1260.51227321238</v>
      </c>
      <c r="AI119" s="115">
        <f t="shared" si="232"/>
        <v>1292.7500450000002</v>
      </c>
      <c r="AK119" s="151"/>
      <c r="AL119" s="42" t="s">
        <v>444</v>
      </c>
      <c r="AM119" s="44">
        <v>11811</v>
      </c>
      <c r="AN119" s="44">
        <v>1292.7500450000002</v>
      </c>
      <c r="AO119" s="44">
        <v>155.91663199999999</v>
      </c>
      <c r="AP119" s="44">
        <v>890.11666100000002</v>
      </c>
      <c r="AQ119" s="44">
        <v>9.136336947487786</v>
      </c>
      <c r="AR119" s="181">
        <v>9.3699999999999992</v>
      </c>
      <c r="AS119" s="181">
        <v>53.877475264060074</v>
      </c>
      <c r="AT119" s="44">
        <v>86.981873352581303</v>
      </c>
      <c r="AU119" s="44">
        <v>-0.23366305251221434</v>
      </c>
      <c r="AV119" s="44">
        <v>12117.434088510001</v>
      </c>
      <c r="AW119" s="44">
        <v>306.43408851000015</v>
      </c>
      <c r="AX119" s="44">
        <v>32.672630577979916</v>
      </c>
      <c r="AY119" s="125"/>
    </row>
    <row r="120" spans="2:51" x14ac:dyDescent="0.25">
      <c r="B120" s="112" t="str">
        <f t="shared" si="233"/>
        <v>HC Autumn Squash Soup</v>
      </c>
      <c r="D120" s="144">
        <f t="shared" si="234"/>
        <v>12856</v>
      </c>
      <c r="E120" s="145">
        <f t="shared" si="235"/>
        <v>888.33337699999993</v>
      </c>
      <c r="F120" s="145">
        <f t="shared" si="236"/>
        <v>167.51663300000001</v>
      </c>
      <c r="G120" s="145">
        <f t="shared" si="237"/>
        <v>650.94999199999995</v>
      </c>
      <c r="H120" s="146">
        <f t="shared" si="238"/>
        <v>14.472044316758799</v>
      </c>
      <c r="I120" s="147">
        <f t="shared" si="239"/>
        <v>13.75</v>
      </c>
      <c r="J120" s="148">
        <f t="shared" si="240"/>
        <v>0.54779811169400294</v>
      </c>
      <c r="K120" s="148">
        <f t="shared" si="241"/>
        <v>0.88552522548314883</v>
      </c>
      <c r="L120" s="149">
        <f t="shared" si="242"/>
        <v>13.750000000689687</v>
      </c>
      <c r="M120" s="113">
        <f t="shared" si="243"/>
        <v>0.52046717597789172</v>
      </c>
      <c r="N120" s="113">
        <f t="shared" si="244"/>
        <v>-2.7330935716111227E-2</v>
      </c>
      <c r="O120" s="113">
        <f t="shared" si="245"/>
        <v>0.84134428999058297</v>
      </c>
      <c r="P120" s="113">
        <f t="shared" si="246"/>
        <v>-4.4180935492565854E-2</v>
      </c>
      <c r="Q120" s="150">
        <f t="shared" si="247"/>
        <v>13.75</v>
      </c>
      <c r="R120" s="113">
        <f t="shared" si="248"/>
        <v>0.54779811172147996</v>
      </c>
      <c r="S120" s="113">
        <f t="shared" si="249"/>
        <v>2.7477020658750462E-11</v>
      </c>
      <c r="T120" s="113">
        <f t="shared" si="250"/>
        <v>0.88552522548332246</v>
      </c>
      <c r="U120" s="113">
        <f t="shared" si="251"/>
        <v>1.7363888105137448E-13</v>
      </c>
      <c r="W120" s="114"/>
      <c r="X120" s="114"/>
      <c r="Y120" s="113"/>
      <c r="Z120" s="115">
        <f t="shared" si="223"/>
        <v>24700.885268788006</v>
      </c>
      <c r="AA120" s="115">
        <f t="shared" si="224"/>
        <v>23468.500027499998</v>
      </c>
      <c r="AB120" s="115">
        <f t="shared" si="225"/>
        <v>934.98181813492045</v>
      </c>
      <c r="AC120" s="115">
        <f t="shared" si="226"/>
        <v>934.9818181818182</v>
      </c>
      <c r="AD120" s="115">
        <f t="shared" si="227"/>
        <v>888.33337699999993</v>
      </c>
      <c r="AE120" s="115">
        <f t="shared" si="228"/>
        <v>15280.30813657022</v>
      </c>
      <c r="AF120" s="115">
        <f t="shared" si="229"/>
        <v>14517.937637499999</v>
      </c>
      <c r="AG120" s="115">
        <f t="shared" si="230"/>
        <v>934.98181818163482</v>
      </c>
      <c r="AH120" s="115">
        <f t="shared" si="231"/>
        <v>934.9818181818182</v>
      </c>
      <c r="AI120" s="115">
        <f t="shared" si="232"/>
        <v>888.33337699999981</v>
      </c>
      <c r="AK120" s="151"/>
      <c r="AL120" s="42" t="s">
        <v>491</v>
      </c>
      <c r="AM120" s="44">
        <v>12856</v>
      </c>
      <c r="AN120" s="44">
        <v>888.33337699999993</v>
      </c>
      <c r="AO120" s="44">
        <v>167.51663300000001</v>
      </c>
      <c r="AP120" s="44">
        <v>650.94999199999995</v>
      </c>
      <c r="AQ120" s="44">
        <v>14.472044316758799</v>
      </c>
      <c r="AR120" s="181">
        <v>13.75</v>
      </c>
      <c r="AS120" s="181">
        <v>54.779811169400297</v>
      </c>
      <c r="AT120" s="44">
        <v>88.552522548314883</v>
      </c>
      <c r="AU120" s="44">
        <v>0.72204431675879954</v>
      </c>
      <c r="AV120" s="44">
        <v>12214.58393375</v>
      </c>
      <c r="AW120" s="44">
        <v>-641.41606624999986</v>
      </c>
      <c r="AX120" s="44">
        <v>-46.6484411818182</v>
      </c>
      <c r="AY120" s="125"/>
    </row>
    <row r="121" spans="2:51" x14ac:dyDescent="0.25">
      <c r="B121" s="112" t="str">
        <f t="shared" si="233"/>
        <v>HC Beef and Country Vegetable Soup</v>
      </c>
      <c r="D121" s="144">
        <f t="shared" si="234"/>
        <v>13704</v>
      </c>
      <c r="E121" s="145">
        <f t="shared" si="235"/>
        <v>1130.6333860000002</v>
      </c>
      <c r="F121" s="145">
        <f t="shared" si="236"/>
        <v>394.23329200000001</v>
      </c>
      <c r="G121" s="145">
        <f t="shared" si="237"/>
        <v>516.68332399999997</v>
      </c>
      <c r="H121" s="146">
        <f t="shared" si="238"/>
        <v>12.12063978446856</v>
      </c>
      <c r="I121" s="147">
        <f t="shared" si="239"/>
        <v>13.75</v>
      </c>
      <c r="J121" s="148">
        <f t="shared" si="240"/>
        <v>0.48409148377066463</v>
      </c>
      <c r="K121" s="148">
        <f t="shared" si="241"/>
        <v>0.64812024808239543</v>
      </c>
      <c r="L121" s="149">
        <f t="shared" si="242"/>
        <v>13.866277465883549</v>
      </c>
      <c r="M121" s="113">
        <f t="shared" si="243"/>
        <v>0.55381126344805531</v>
      </c>
      <c r="N121" s="113">
        <f t="shared" si="244"/>
        <v>6.9719779677390681E-2</v>
      </c>
      <c r="O121" s="113">
        <f t="shared" si="245"/>
        <v>0.74146376356189214</v>
      </c>
      <c r="P121" s="113">
        <f t="shared" si="246"/>
        <v>9.3343515479496708E-2</v>
      </c>
      <c r="Q121" s="150">
        <f t="shared" si="247"/>
        <v>13.75</v>
      </c>
      <c r="R121" s="113">
        <f t="shared" si="248"/>
        <v>0.48818522420620353</v>
      </c>
      <c r="S121" s="113">
        <f t="shared" si="249"/>
        <v>4.0937404355388951E-3</v>
      </c>
      <c r="T121" s="113">
        <f t="shared" si="250"/>
        <v>0.65360110482691347</v>
      </c>
      <c r="U121" s="113">
        <f t="shared" si="251"/>
        <v>5.4808567445180367E-3</v>
      </c>
      <c r="W121" s="114"/>
      <c r="X121" s="114"/>
      <c r="Y121" s="113"/>
      <c r="Z121" s="115">
        <f t="shared" si="223"/>
        <v>24744.892176223075</v>
      </c>
      <c r="AA121" s="115">
        <f t="shared" si="224"/>
        <v>28071.312527500006</v>
      </c>
      <c r="AB121" s="115">
        <f t="shared" si="225"/>
        <v>988.29696966018355</v>
      </c>
      <c r="AC121" s="115">
        <f t="shared" si="226"/>
        <v>996.65454545454543</v>
      </c>
      <c r="AD121" s="115">
        <f t="shared" si="227"/>
        <v>1130.633386</v>
      </c>
      <c r="AE121" s="115">
        <f t="shared" si="228"/>
        <v>18482.359723377213</v>
      </c>
      <c r="AF121" s="115">
        <f t="shared" si="229"/>
        <v>20966.916822500003</v>
      </c>
      <c r="AG121" s="115">
        <f t="shared" si="230"/>
        <v>988.29696963793845</v>
      </c>
      <c r="AH121" s="115">
        <f t="shared" si="231"/>
        <v>996.65454545454554</v>
      </c>
      <c r="AI121" s="115">
        <f t="shared" si="232"/>
        <v>1130.6333860000002</v>
      </c>
      <c r="AK121" s="151"/>
      <c r="AL121" s="42" t="s">
        <v>492</v>
      </c>
      <c r="AM121" s="44">
        <v>13704</v>
      </c>
      <c r="AN121" s="44">
        <v>1130.6333860000002</v>
      </c>
      <c r="AO121" s="44">
        <v>394.23329200000001</v>
      </c>
      <c r="AP121" s="44">
        <v>516.68332399999997</v>
      </c>
      <c r="AQ121" s="44">
        <v>12.12063978446856</v>
      </c>
      <c r="AR121" s="181">
        <v>13.75</v>
      </c>
      <c r="AS121" s="181">
        <v>48.409148377066465</v>
      </c>
      <c r="AT121" s="44">
        <v>64.812024808239542</v>
      </c>
      <c r="AU121" s="44">
        <v>-1.6293602155314397</v>
      </c>
      <c r="AV121" s="44">
        <v>15664.438228750001</v>
      </c>
      <c r="AW121" s="44">
        <v>1960.4382287500005</v>
      </c>
      <c r="AX121" s="44">
        <v>142.33641630303032</v>
      </c>
      <c r="AY121" s="125"/>
    </row>
    <row r="122" spans="2:51" x14ac:dyDescent="0.25">
      <c r="B122" s="112" t="str">
        <f t="shared" si="233"/>
        <v>HC Beef Chili 24oz</v>
      </c>
      <c r="D122" s="144">
        <f t="shared" si="234"/>
        <v>50903</v>
      </c>
      <c r="E122" s="145">
        <f t="shared" si="235"/>
        <v>4180.3501399999996</v>
      </c>
      <c r="F122" s="145">
        <f t="shared" si="236"/>
        <v>854.33322299999986</v>
      </c>
      <c r="G122" s="145">
        <f t="shared" si="237"/>
        <v>1068.7499739999998</v>
      </c>
      <c r="H122" s="146">
        <f t="shared" si="238"/>
        <v>12.1767312055827</v>
      </c>
      <c r="I122" s="147">
        <f t="shared" si="239"/>
        <v>11.5</v>
      </c>
      <c r="J122" s="148">
        <f t="shared" si="240"/>
        <v>0.71693578793917312</v>
      </c>
      <c r="K122" s="148">
        <f t="shared" si="241"/>
        <v>0.86912512128723673</v>
      </c>
      <c r="L122" s="149">
        <f t="shared" si="242"/>
        <v>11.632924595955267</v>
      </c>
      <c r="M122" s="113">
        <f t="shared" si="243"/>
        <v>0.68491780104454358</v>
      </c>
      <c r="N122" s="113">
        <f t="shared" si="244"/>
        <v>-3.2017986894629535E-2</v>
      </c>
      <c r="O122" s="113">
        <f t="shared" si="245"/>
        <v>0.83031043634669988</v>
      </c>
      <c r="P122" s="113">
        <f t="shared" si="246"/>
        <v>-3.8814684940536859E-2</v>
      </c>
      <c r="Q122" s="150">
        <f t="shared" si="247"/>
        <v>11.5</v>
      </c>
      <c r="R122" s="113">
        <f t="shared" si="248"/>
        <v>0.72522260532505878</v>
      </c>
      <c r="S122" s="113">
        <f t="shared" si="249"/>
        <v>8.2868173858856586E-3</v>
      </c>
      <c r="T122" s="113">
        <f t="shared" si="250"/>
        <v>0.87917104352903019</v>
      </c>
      <c r="U122" s="113">
        <f t="shared" si="251"/>
        <v>1.0045922241793459E-2</v>
      </c>
      <c r="W122" s="114"/>
      <c r="X122" s="114"/>
      <c r="Y122" s="113"/>
      <c r="Z122" s="115">
        <f t="shared" si="223"/>
        <v>74319.867175841631</v>
      </c>
      <c r="AA122" s="115">
        <f t="shared" si="224"/>
        <v>70189.483375499985</v>
      </c>
      <c r="AB122" s="115">
        <f t="shared" si="225"/>
        <v>4375.7697885963107</v>
      </c>
      <c r="AC122" s="115">
        <f t="shared" si="226"/>
        <v>4426.347826086956</v>
      </c>
      <c r="AD122" s="115">
        <f t="shared" si="227"/>
        <v>4180.3501399999996</v>
      </c>
      <c r="AE122" s="115">
        <f t="shared" si="228"/>
        <v>61305.986016470139</v>
      </c>
      <c r="AF122" s="115">
        <f t="shared" si="229"/>
        <v>57898.858674499992</v>
      </c>
      <c r="AG122" s="115">
        <f t="shared" si="230"/>
        <v>4375.769788510207</v>
      </c>
      <c r="AH122" s="115">
        <f t="shared" si="231"/>
        <v>4426.347826086956</v>
      </c>
      <c r="AI122" s="115">
        <f t="shared" si="232"/>
        <v>4180.3501399999996</v>
      </c>
      <c r="AK122" s="151"/>
      <c r="AL122" s="42" t="s">
        <v>390</v>
      </c>
      <c r="AM122" s="44">
        <v>50903</v>
      </c>
      <c r="AN122" s="44">
        <v>4180.3501399999996</v>
      </c>
      <c r="AO122" s="44">
        <v>854.33322299999986</v>
      </c>
      <c r="AP122" s="44">
        <v>1068.7499739999998</v>
      </c>
      <c r="AQ122" s="44">
        <v>12.176731205582698</v>
      </c>
      <c r="AR122" s="181">
        <v>11.5</v>
      </c>
      <c r="AS122" s="181">
        <v>71.693578793917311</v>
      </c>
      <c r="AT122" s="44">
        <v>86.912512128723677</v>
      </c>
      <c r="AU122" s="44">
        <v>0.67673120558269828</v>
      </c>
      <c r="AV122" s="44">
        <v>48639.589130610002</v>
      </c>
      <c r="AW122" s="44">
        <v>-2263.4108693899993</v>
      </c>
      <c r="AX122" s="44">
        <v>-195.41964875491746</v>
      </c>
      <c r="AY122" s="125"/>
    </row>
    <row r="123" spans="2:51" x14ac:dyDescent="0.25">
      <c r="B123" s="112" t="str">
        <f t="shared" si="233"/>
        <v>HC Black Bean Soup 15 oz.</v>
      </c>
      <c r="D123" s="144">
        <f t="shared" si="234"/>
        <v>9394</v>
      </c>
      <c r="E123" s="145">
        <f t="shared" si="235"/>
        <v>716.23336500000005</v>
      </c>
      <c r="F123" s="145">
        <f t="shared" si="236"/>
        <v>365.58330700000005</v>
      </c>
      <c r="G123" s="145">
        <f t="shared" si="237"/>
        <v>585.99999700000001</v>
      </c>
      <c r="H123" s="146">
        <f t="shared" si="238"/>
        <v>13.115836903241725</v>
      </c>
      <c r="I123" s="147">
        <f t="shared" si="239"/>
        <v>13.75</v>
      </c>
      <c r="J123" s="148">
        <f t="shared" si="240"/>
        <v>0.40963734963939014</v>
      </c>
      <c r="K123" s="148">
        <f t="shared" si="241"/>
        <v>0.63153029315119047</v>
      </c>
      <c r="L123" s="149">
        <f t="shared" si="242"/>
        <v>13.750000000532205</v>
      </c>
      <c r="M123" s="113">
        <f t="shared" si="243"/>
        <v>0.42944370224423023</v>
      </c>
      <c r="N123" s="113">
        <f t="shared" si="244"/>
        <v>1.9806352604840094E-2</v>
      </c>
      <c r="O123" s="113">
        <f t="shared" si="245"/>
        <v>0.66206537904048857</v>
      </c>
      <c r="P123" s="113">
        <f t="shared" si="246"/>
        <v>3.0535085889298097E-2</v>
      </c>
      <c r="Q123" s="150">
        <f t="shared" si="247"/>
        <v>13.75</v>
      </c>
      <c r="R123" s="113">
        <f t="shared" si="248"/>
        <v>0.40963734965524556</v>
      </c>
      <c r="S123" s="113">
        <f t="shared" si="249"/>
        <v>1.5855428081579248E-11</v>
      </c>
      <c r="T123" s="113">
        <f t="shared" si="250"/>
        <v>0.63153029314748799</v>
      </c>
      <c r="U123" s="113">
        <f t="shared" si="251"/>
        <v>-3.7024827648224345E-12</v>
      </c>
      <c r="W123" s="114"/>
      <c r="X123" s="114"/>
      <c r="Y123" s="113"/>
      <c r="Z123" s="115">
        <f t="shared" si="223"/>
        <v>21874.811415111893</v>
      </c>
      <c r="AA123" s="115">
        <f t="shared" si="224"/>
        <v>22932.479198750003</v>
      </c>
      <c r="AB123" s="115">
        <f t="shared" si="225"/>
        <v>683.19999997355615</v>
      </c>
      <c r="AC123" s="115">
        <f t="shared" si="226"/>
        <v>683.2</v>
      </c>
      <c r="AD123" s="115">
        <f t="shared" si="227"/>
        <v>716.23336500000005</v>
      </c>
      <c r="AE123" s="115">
        <f t="shared" si="228"/>
        <v>14188.93102915975</v>
      </c>
      <c r="AF123" s="115">
        <f t="shared" si="229"/>
        <v>14874.979240000002</v>
      </c>
      <c r="AG123" s="115">
        <f t="shared" si="230"/>
        <v>683.20000000400535</v>
      </c>
      <c r="AH123" s="115">
        <f t="shared" si="231"/>
        <v>683.19999999999993</v>
      </c>
      <c r="AI123" s="115">
        <f t="shared" si="232"/>
        <v>716.23336500000005</v>
      </c>
      <c r="AK123" s="151"/>
      <c r="AL123" s="42" t="s">
        <v>445</v>
      </c>
      <c r="AM123" s="44">
        <v>9394</v>
      </c>
      <c r="AN123" s="44">
        <v>716.23336500000005</v>
      </c>
      <c r="AO123" s="44">
        <v>365.58330700000005</v>
      </c>
      <c r="AP123" s="44">
        <v>585.99999700000001</v>
      </c>
      <c r="AQ123" s="44">
        <v>13.115836903241725</v>
      </c>
      <c r="AR123" s="181">
        <v>13.75</v>
      </c>
      <c r="AS123" s="181">
        <v>40.963734963939011</v>
      </c>
      <c r="AT123" s="44">
        <v>63.153029315119049</v>
      </c>
      <c r="AU123" s="44">
        <v>-0.63416309675827509</v>
      </c>
      <c r="AV123" s="44">
        <v>9848.2087687500025</v>
      </c>
      <c r="AW123" s="44">
        <v>454.20876875000073</v>
      </c>
      <c r="AX123" s="44">
        <v>33.03336500000006</v>
      </c>
      <c r="AY123" s="125"/>
    </row>
    <row r="124" spans="2:51" x14ac:dyDescent="0.25">
      <c r="B124" s="112" t="str">
        <f t="shared" si="233"/>
        <v>HC Broc cheddar 24oz</v>
      </c>
      <c r="D124" s="144">
        <f t="shared" si="234"/>
        <v>79044</v>
      </c>
      <c r="E124" s="145">
        <f t="shared" si="235"/>
        <v>6611.816866000001</v>
      </c>
      <c r="F124" s="145">
        <f t="shared" si="236"/>
        <v>1046.4331809999999</v>
      </c>
      <c r="G124" s="145">
        <f t="shared" si="237"/>
        <v>2332.783293</v>
      </c>
      <c r="H124" s="146">
        <f t="shared" si="238"/>
        <v>11.954959068281005</v>
      </c>
      <c r="I124" s="147">
        <f t="shared" si="239"/>
        <v>11.5</v>
      </c>
      <c r="J124" s="148">
        <f t="shared" si="240"/>
        <v>0.68128930791860487</v>
      </c>
      <c r="K124" s="148">
        <f t="shared" si="241"/>
        <v>0.88881717724765807</v>
      </c>
      <c r="L124" s="149">
        <f t="shared" si="242"/>
        <v>11.612532114763789</v>
      </c>
      <c r="M124" s="113">
        <f t="shared" si="243"/>
        <v>0.66177507781192124</v>
      </c>
      <c r="N124" s="113">
        <f t="shared" si="244"/>
        <v>-1.9514230106683628E-2</v>
      </c>
      <c r="O124" s="113">
        <f t="shared" si="245"/>
        <v>0.86335870798447945</v>
      </c>
      <c r="P124" s="113">
        <f t="shared" si="246"/>
        <v>-2.5458469263178629E-2</v>
      </c>
      <c r="Q124" s="150">
        <f t="shared" si="247"/>
        <v>11.5</v>
      </c>
      <c r="R124" s="113">
        <f t="shared" si="248"/>
        <v>0.6879559971869561</v>
      </c>
      <c r="S124" s="113">
        <f t="shared" si="249"/>
        <v>6.6666892683512335E-3</v>
      </c>
      <c r="T124" s="113">
        <f t="shared" si="250"/>
        <v>0.89751461001725441</v>
      </c>
      <c r="U124" s="113">
        <f t="shared" si="251"/>
        <v>8.697432769596336E-3</v>
      </c>
      <c r="W124" s="114"/>
      <c r="X124" s="114"/>
      <c r="Y124" s="113"/>
      <c r="Z124" s="115">
        <f t="shared" si="223"/>
        <v>119442.39462953087</v>
      </c>
      <c r="AA124" s="115">
        <f t="shared" si="224"/>
        <v>114896.88341000002</v>
      </c>
      <c r="AB124" s="115">
        <f t="shared" si="225"/>
        <v>6806.7841896003083</v>
      </c>
      <c r="AC124" s="115">
        <f t="shared" si="226"/>
        <v>6873.391304347826</v>
      </c>
      <c r="AD124" s="115">
        <f t="shared" si="227"/>
        <v>6611.8168660000001</v>
      </c>
      <c r="AE124" s="115">
        <f t="shared" si="228"/>
        <v>91554.065846546102</v>
      </c>
      <c r="AF124" s="115">
        <f t="shared" si="229"/>
        <v>88069.875540500012</v>
      </c>
      <c r="AG124" s="115">
        <f t="shared" si="230"/>
        <v>6806.784189431286</v>
      </c>
      <c r="AH124" s="115">
        <f t="shared" si="231"/>
        <v>6873.3913043478269</v>
      </c>
      <c r="AI124" s="115">
        <f t="shared" si="232"/>
        <v>6611.8168660000001</v>
      </c>
      <c r="AK124" s="151"/>
      <c r="AL124" s="42" t="s">
        <v>391</v>
      </c>
      <c r="AM124" s="44">
        <v>79044</v>
      </c>
      <c r="AN124" s="44">
        <v>6611.816866000001</v>
      </c>
      <c r="AO124" s="44">
        <v>1046.4331809999999</v>
      </c>
      <c r="AP124" s="44">
        <v>2332.783293</v>
      </c>
      <c r="AQ124" s="44">
        <v>11.954959068281003</v>
      </c>
      <c r="AR124" s="181">
        <v>11.5</v>
      </c>
      <c r="AS124" s="181">
        <v>68.128930791860483</v>
      </c>
      <c r="AT124" s="44">
        <v>88.881717724765807</v>
      </c>
      <c r="AU124" s="44">
        <v>0.45495906828100258</v>
      </c>
      <c r="AV124" s="44">
        <v>76793.918981499999</v>
      </c>
      <c r="AW124" s="44">
        <v>-2250.0810184999991</v>
      </c>
      <c r="AX124" s="44">
        <v>-194.96732372332016</v>
      </c>
      <c r="AY124" s="125"/>
    </row>
    <row r="125" spans="2:51" x14ac:dyDescent="0.25">
      <c r="B125" s="112" t="str">
        <f t="shared" si="233"/>
        <v>HC Broccoli cheddar 15oz</v>
      </c>
      <c r="D125" s="144">
        <f t="shared" si="234"/>
        <v>73244</v>
      </c>
      <c r="E125" s="145">
        <f t="shared" si="235"/>
        <v>5157.7002229999998</v>
      </c>
      <c r="F125" s="145">
        <f t="shared" si="236"/>
        <v>1353.5164899999997</v>
      </c>
      <c r="G125" s="145">
        <f t="shared" si="237"/>
        <v>2390.216629</v>
      </c>
      <c r="H125" s="146">
        <f t="shared" si="238"/>
        <v>14.200902889504752</v>
      </c>
      <c r="I125" s="147">
        <f t="shared" si="239"/>
        <v>13.75</v>
      </c>
      <c r="J125" s="148">
        <f t="shared" si="240"/>
        <v>0.59484802014115046</v>
      </c>
      <c r="K125" s="148">
        <f t="shared" si="241"/>
        <v>0.81321206669569801</v>
      </c>
      <c r="L125" s="149">
        <f t="shared" si="242"/>
        <v>13.832672332631676</v>
      </c>
      <c r="M125" s="113">
        <f t="shared" si="243"/>
        <v>0.57942356301925113</v>
      </c>
      <c r="N125" s="113">
        <f t="shared" si="244"/>
        <v>-1.5424457121899326E-2</v>
      </c>
      <c r="O125" s="113">
        <f t="shared" si="245"/>
        <v>0.7921254122447452</v>
      </c>
      <c r="P125" s="113">
        <f t="shared" si="246"/>
        <v>-2.1086654450952813E-2</v>
      </c>
      <c r="Q125" s="150">
        <f t="shared" si="247"/>
        <v>13.75</v>
      </c>
      <c r="R125" s="113">
        <f t="shared" si="248"/>
        <v>0.5984245636601615</v>
      </c>
      <c r="S125" s="113">
        <f t="shared" si="249"/>
        <v>3.5765435190110439E-3</v>
      </c>
      <c r="T125" s="113">
        <f t="shared" si="250"/>
        <v>0.8181015313161123</v>
      </c>
      <c r="U125" s="113">
        <f t="shared" si="251"/>
        <v>4.8894646204142855E-3</v>
      </c>
      <c r="W125" s="114"/>
      <c r="X125" s="114"/>
      <c r="Y125" s="113"/>
      <c r="Z125" s="115">
        <f t="shared" si="223"/>
        <v>126408.39046714174</v>
      </c>
      <c r="AA125" s="115">
        <f t="shared" si="224"/>
        <v>122394.70845250001</v>
      </c>
      <c r="AB125" s="115">
        <f t="shared" si="225"/>
        <v>5294.9999999071242</v>
      </c>
      <c r="AC125" s="115">
        <f t="shared" si="226"/>
        <v>5326.8363636363629</v>
      </c>
      <c r="AD125" s="115">
        <f t="shared" si="227"/>
        <v>5157.7002230000007</v>
      </c>
      <c r="AE125" s="115">
        <f t="shared" si="228"/>
        <v>92465.156233833331</v>
      </c>
      <c r="AF125" s="115">
        <f t="shared" si="229"/>
        <v>89529.22980375</v>
      </c>
      <c r="AG125" s="115">
        <f t="shared" si="230"/>
        <v>5294.9999998822996</v>
      </c>
      <c r="AH125" s="115">
        <f t="shared" si="231"/>
        <v>5326.8363636363629</v>
      </c>
      <c r="AI125" s="115">
        <f t="shared" si="232"/>
        <v>5157.7002229999998</v>
      </c>
      <c r="AK125" s="151"/>
      <c r="AL125" s="42" t="s">
        <v>392</v>
      </c>
      <c r="AM125" s="44">
        <v>73244</v>
      </c>
      <c r="AN125" s="44">
        <v>5157.7002229999998</v>
      </c>
      <c r="AO125" s="44">
        <v>1353.5164899999997</v>
      </c>
      <c r="AP125" s="44">
        <v>2390.216629</v>
      </c>
      <c r="AQ125" s="44">
        <v>14.20090288950475</v>
      </c>
      <c r="AR125" s="181">
        <v>13.75</v>
      </c>
      <c r="AS125" s="181">
        <v>59.484802014115047</v>
      </c>
      <c r="AT125" s="44">
        <v>81.321206669569804</v>
      </c>
      <c r="AU125" s="44">
        <v>0.45090288950475044</v>
      </c>
      <c r="AV125" s="44">
        <v>71367.753086249999</v>
      </c>
      <c r="AW125" s="44">
        <v>-1876.2469137499984</v>
      </c>
      <c r="AX125" s="44">
        <v>-137.29977699999992</v>
      </c>
      <c r="AY125" s="125"/>
    </row>
    <row r="126" spans="2:51" x14ac:dyDescent="0.25">
      <c r="B126" s="112" t="str">
        <f t="shared" si="233"/>
        <v>HC Chicken Tortilla Soup 24 oz.</v>
      </c>
      <c r="D126" s="144">
        <f t="shared" si="234"/>
        <v>39029</v>
      </c>
      <c r="E126" s="145">
        <f t="shared" si="235"/>
        <v>3307.5167759999999</v>
      </c>
      <c r="F126" s="145">
        <f t="shared" si="236"/>
        <v>413.98324699999995</v>
      </c>
      <c r="G126" s="145">
        <f t="shared" si="237"/>
        <v>825.21664900000007</v>
      </c>
      <c r="H126" s="146">
        <f t="shared" si="238"/>
        <v>11.800091320232204</v>
      </c>
      <c r="I126" s="147">
        <f t="shared" si="239"/>
        <v>11.5</v>
      </c>
      <c r="J126" s="148">
        <f t="shared" si="240"/>
        <v>0.74643447827372189</v>
      </c>
      <c r="K126" s="148">
        <f t="shared" si="241"/>
        <v>0.91195111265307804</v>
      </c>
      <c r="L126" s="149">
        <f t="shared" si="242"/>
        <v>11.500000000114424</v>
      </c>
      <c r="M126" s="113">
        <f t="shared" si="243"/>
        <v>0.72745170077754073</v>
      </c>
      <c r="N126" s="113">
        <f t="shared" si="244"/>
        <v>-1.8982777496181158E-2</v>
      </c>
      <c r="O126" s="113">
        <f t="shared" si="245"/>
        <v>0.88875903682884372</v>
      </c>
      <c r="P126" s="113">
        <f t="shared" si="246"/>
        <v>-2.3192075824234326E-2</v>
      </c>
      <c r="Q126" s="150">
        <f t="shared" si="247"/>
        <v>11.5</v>
      </c>
      <c r="R126" s="113">
        <f t="shared" si="248"/>
        <v>0.74643447828114884</v>
      </c>
      <c r="S126" s="113">
        <f t="shared" si="249"/>
        <v>7.4269479455324472E-12</v>
      </c>
      <c r="T126" s="113">
        <f t="shared" si="250"/>
        <v>0.91195111271843243</v>
      </c>
      <c r="U126" s="113">
        <f t="shared" si="251"/>
        <v>6.5354388567584465E-11</v>
      </c>
      <c r="W126" s="114"/>
      <c r="X126" s="114"/>
      <c r="Y126" s="113"/>
      <c r="Z126" s="115">
        <f t="shared" si="223"/>
        <v>53651.671936822255</v>
      </c>
      <c r="AA126" s="115">
        <f t="shared" si="224"/>
        <v>52287.241728000008</v>
      </c>
      <c r="AB126" s="115">
        <f t="shared" si="225"/>
        <v>3393.8260869227533</v>
      </c>
      <c r="AC126" s="115">
        <f t="shared" si="226"/>
        <v>3393.8260869565215</v>
      </c>
      <c r="AD126" s="115">
        <f t="shared" si="227"/>
        <v>3307.5167759999999</v>
      </c>
      <c r="AE126" s="115">
        <f t="shared" si="228"/>
        <v>43914.040119646248</v>
      </c>
      <c r="AF126" s="115">
        <f t="shared" si="229"/>
        <v>42797.250264499999</v>
      </c>
      <c r="AG126" s="115">
        <f t="shared" si="230"/>
        <v>3393.8260867133054</v>
      </c>
      <c r="AH126" s="115">
        <f t="shared" si="231"/>
        <v>3393.826086956522</v>
      </c>
      <c r="AI126" s="115">
        <f t="shared" si="232"/>
        <v>3307.5167759999999</v>
      </c>
      <c r="AK126" s="151"/>
      <c r="AL126" s="42" t="s">
        <v>446</v>
      </c>
      <c r="AM126" s="44">
        <v>39029</v>
      </c>
      <c r="AN126" s="44">
        <v>3307.5167759999999</v>
      </c>
      <c r="AO126" s="44">
        <v>413.98324699999995</v>
      </c>
      <c r="AP126" s="44">
        <v>825.21664900000007</v>
      </c>
      <c r="AQ126" s="44">
        <v>11.800091320232202</v>
      </c>
      <c r="AR126" s="181">
        <v>11.5</v>
      </c>
      <c r="AS126" s="181">
        <v>74.643447827372185</v>
      </c>
      <c r="AT126" s="44">
        <v>91.195111265307801</v>
      </c>
      <c r="AU126" s="44">
        <v>0.3000913202322022</v>
      </c>
      <c r="AV126" s="44">
        <v>38036.442923999995</v>
      </c>
      <c r="AW126" s="44">
        <v>-992.55707600000085</v>
      </c>
      <c r="AX126" s="44">
        <v>-86.30931095652177</v>
      </c>
      <c r="AY126" s="125"/>
    </row>
    <row r="127" spans="2:51" x14ac:dyDescent="0.25">
      <c r="B127" s="112" t="str">
        <f t="shared" si="233"/>
        <v>HC CKN Noodle 15oz</v>
      </c>
      <c r="D127" s="144">
        <f t="shared" si="234"/>
        <v>59901</v>
      </c>
      <c r="E127" s="145">
        <f t="shared" si="235"/>
        <v>4227.7335600000006</v>
      </c>
      <c r="F127" s="145">
        <f t="shared" si="236"/>
        <v>1209.7498109999997</v>
      </c>
      <c r="G127" s="145">
        <f t="shared" si="237"/>
        <v>1610.366636</v>
      </c>
      <c r="H127" s="146">
        <f t="shared" si="238"/>
        <v>14.168584455449929</v>
      </c>
      <c r="I127" s="147">
        <f t="shared" si="239"/>
        <v>13.75</v>
      </c>
      <c r="J127" s="148">
        <f t="shared" si="240"/>
        <v>0.61367092116233646</v>
      </c>
      <c r="K127" s="148">
        <f t="shared" si="241"/>
        <v>0.79541587731593655</v>
      </c>
      <c r="L127" s="149">
        <f t="shared" si="242"/>
        <v>13.849748120700919</v>
      </c>
      <c r="M127" s="113">
        <f t="shared" si="243"/>
        <v>0.59986145502542909</v>
      </c>
      <c r="N127" s="113">
        <f t="shared" si="244"/>
        <v>-1.3809466136907367E-2</v>
      </c>
      <c r="O127" s="113">
        <f t="shared" si="245"/>
        <v>0.77751659573764986</v>
      </c>
      <c r="P127" s="113">
        <f t="shared" si="246"/>
        <v>-1.7899281578286685E-2</v>
      </c>
      <c r="Q127" s="150">
        <f t="shared" si="247"/>
        <v>13.75</v>
      </c>
      <c r="R127" s="113">
        <f t="shared" si="248"/>
        <v>0.61812274087977248</v>
      </c>
      <c r="S127" s="113">
        <f t="shared" si="249"/>
        <v>4.451819717436023E-3</v>
      </c>
      <c r="T127" s="113">
        <f t="shared" si="250"/>
        <v>0.80118614925256815</v>
      </c>
      <c r="U127" s="113">
        <f t="shared" si="251"/>
        <v>5.7702719366315991E-3</v>
      </c>
      <c r="W127" s="114"/>
      <c r="X127" s="114"/>
      <c r="Y127" s="113"/>
      <c r="Z127" s="115">
        <f t="shared" si="223"/>
        <v>99858.05805352288</v>
      </c>
      <c r="AA127" s="115">
        <f t="shared" si="224"/>
        <v>96907.937596250005</v>
      </c>
      <c r="AB127" s="115">
        <f t="shared" si="225"/>
        <v>4325.0606060096698</v>
      </c>
      <c r="AC127" s="115">
        <f t="shared" si="226"/>
        <v>4356.4363636363632</v>
      </c>
      <c r="AD127" s="115">
        <f t="shared" si="227"/>
        <v>4227.7335600000006</v>
      </c>
      <c r="AE127" s="115">
        <f t="shared" si="228"/>
        <v>77041.442367118085</v>
      </c>
      <c r="AF127" s="115">
        <f t="shared" si="229"/>
        <v>74765.396351250005</v>
      </c>
      <c r="AG127" s="115">
        <f t="shared" si="230"/>
        <v>4325.0606059347811</v>
      </c>
      <c r="AH127" s="115">
        <f t="shared" si="231"/>
        <v>4356.4363636363632</v>
      </c>
      <c r="AI127" s="115">
        <f t="shared" si="232"/>
        <v>4227.7335600000006</v>
      </c>
      <c r="AK127" s="151"/>
      <c r="AL127" s="42" t="s">
        <v>394</v>
      </c>
      <c r="AM127" s="44">
        <v>59901</v>
      </c>
      <c r="AN127" s="44">
        <v>4227.7335600000006</v>
      </c>
      <c r="AO127" s="44">
        <v>1209.7498109999997</v>
      </c>
      <c r="AP127" s="44">
        <v>1610.366636</v>
      </c>
      <c r="AQ127" s="44">
        <v>14.168584455449929</v>
      </c>
      <c r="AR127" s="181">
        <v>13.75</v>
      </c>
      <c r="AS127" s="181">
        <v>61.367092116233643</v>
      </c>
      <c r="AT127" s="44">
        <v>79.541587731593651</v>
      </c>
      <c r="AU127" s="44">
        <v>0.41858445544992945</v>
      </c>
      <c r="AV127" s="44">
        <v>58622.3781475</v>
      </c>
      <c r="AW127" s="44">
        <v>-1278.6218524999997</v>
      </c>
      <c r="AX127" s="44">
        <v>-97.327046060606051</v>
      </c>
      <c r="AY127" s="125"/>
    </row>
    <row r="128" spans="2:51" x14ac:dyDescent="0.25">
      <c r="B128" s="112" t="str">
        <f t="shared" si="208"/>
        <v>HC CKN Noodle 24oz</v>
      </c>
      <c r="D128" s="144">
        <f t="shared" si="209"/>
        <v>92658.74</v>
      </c>
      <c r="E128" s="145">
        <f t="shared" si="209"/>
        <v>7710.1836309999999</v>
      </c>
      <c r="F128" s="145">
        <f t="shared" si="209"/>
        <v>1575.5830790000002</v>
      </c>
      <c r="G128" s="145">
        <f t="shared" si="209"/>
        <v>2110.2333009999998</v>
      </c>
      <c r="H128" s="146">
        <f t="shared" si="210"/>
        <v>12.017708583158907</v>
      </c>
      <c r="I128" s="147">
        <f t="shared" si="211"/>
        <v>11.5</v>
      </c>
      <c r="J128" s="148">
        <f t="shared" si="212"/>
        <v>0.70252620912564046</v>
      </c>
      <c r="K128" s="148">
        <f t="shared" si="212"/>
        <v>0.86217852942447071</v>
      </c>
      <c r="L128" s="149">
        <f t="shared" si="218"/>
        <v>11.573678607782972</v>
      </c>
      <c r="M128" s="113">
        <f t="shared" si="213"/>
        <v>0.67656928953648099</v>
      </c>
      <c r="N128" s="113">
        <f t="shared" si="214"/>
        <v>-2.5956919589159466E-2</v>
      </c>
      <c r="O128" s="113">
        <f t="shared" si="219"/>
        <v>0.83032278020691297</v>
      </c>
      <c r="P128" s="113">
        <f t="shared" si="220"/>
        <v>-3.1855749217557738E-2</v>
      </c>
      <c r="Q128" s="150">
        <f t="shared" si="215"/>
        <v>11.5</v>
      </c>
      <c r="R128" s="113">
        <f t="shared" si="216"/>
        <v>0.7070271789534166</v>
      </c>
      <c r="S128" s="113">
        <f t="shared" si="217"/>
        <v>4.5009698277761467E-3</v>
      </c>
      <c r="T128" s="113">
        <f t="shared" si="221"/>
        <v>0.86770236543347701</v>
      </c>
      <c r="U128" s="113">
        <f t="shared" si="222"/>
        <v>5.5238360090062999E-3</v>
      </c>
      <c r="W128" s="114"/>
      <c r="X128" s="114"/>
      <c r="Y128" s="113"/>
      <c r="Z128" s="115">
        <f t="shared" si="223"/>
        <v>136953.8071458737</v>
      </c>
      <c r="AA128" s="115">
        <f t="shared" si="224"/>
        <v>131054.0001265</v>
      </c>
      <c r="AB128" s="115">
        <f t="shared" si="225"/>
        <v>8005.988686923587</v>
      </c>
      <c r="AC128" s="115">
        <f t="shared" si="226"/>
        <v>8057.2817391304343</v>
      </c>
      <c r="AD128" s="115">
        <f t="shared" si="227"/>
        <v>7710.1836309999999</v>
      </c>
      <c r="AE128" s="115">
        <f t="shared" si="228"/>
        <v>111593.63829197825</v>
      </c>
      <c r="AF128" s="115">
        <f t="shared" si="229"/>
        <v>106786.317165</v>
      </c>
      <c r="AG128" s="115">
        <f t="shared" si="230"/>
        <v>8005.9886866065053</v>
      </c>
      <c r="AH128" s="115">
        <f t="shared" si="231"/>
        <v>8057.2817391304352</v>
      </c>
      <c r="AI128" s="115">
        <f t="shared" si="232"/>
        <v>7710.183630999999</v>
      </c>
      <c r="AK128" s="151"/>
      <c r="AL128" s="42" t="s">
        <v>395</v>
      </c>
      <c r="AM128" s="44">
        <v>92658.74</v>
      </c>
      <c r="AN128" s="44">
        <v>7710.1836309999999</v>
      </c>
      <c r="AO128" s="44">
        <v>1575.5830790000002</v>
      </c>
      <c r="AP128" s="44">
        <v>2110.2333009999998</v>
      </c>
      <c r="AQ128" s="44">
        <v>12.017708583158905</v>
      </c>
      <c r="AR128" s="181">
        <v>11.5</v>
      </c>
      <c r="AS128" s="181">
        <v>70.252620912564041</v>
      </c>
      <c r="AT128" s="44">
        <v>86.217852942447067</v>
      </c>
      <c r="AU128" s="44">
        <v>0.51770858315890567</v>
      </c>
      <c r="AV128" s="44">
        <v>89159.363784670029</v>
      </c>
      <c r="AW128" s="44">
        <v>-3499.3762153299995</v>
      </c>
      <c r="AX128" s="44">
        <v>-295.80505600627293</v>
      </c>
      <c r="AY128" s="125"/>
    </row>
    <row r="129" spans="1:51" x14ac:dyDescent="0.25">
      <c r="B129" s="112" t="str">
        <f t="shared" si="208"/>
        <v>HC Creamy Wild Rice 24oz</v>
      </c>
      <c r="D129" s="144">
        <f t="shared" si="209"/>
        <v>36244</v>
      </c>
      <c r="E129" s="145">
        <f t="shared" si="209"/>
        <v>2847.1334320000005</v>
      </c>
      <c r="F129" s="145">
        <f t="shared" si="209"/>
        <v>725.33324800000003</v>
      </c>
      <c r="G129" s="145">
        <f t="shared" si="209"/>
        <v>733.54998799999998</v>
      </c>
      <c r="H129" s="146">
        <f t="shared" si="210"/>
        <v>12.729996983155088</v>
      </c>
      <c r="I129" s="147">
        <f t="shared" si="211"/>
        <v>11.5</v>
      </c>
      <c r="J129" s="148">
        <f t="shared" si="212"/>
        <v>0.73191824761912228</v>
      </c>
      <c r="K129" s="148">
        <f t="shared" si="212"/>
        <v>0.88220617739867846</v>
      </c>
      <c r="L129" s="149">
        <f t="shared" si="218"/>
        <v>11.500000000188836</v>
      </c>
      <c r="M129" s="113">
        <f t="shared" si="213"/>
        <v>0.66119888786273517</v>
      </c>
      <c r="N129" s="113">
        <f t="shared" si="214"/>
        <v>-7.0719359756387101E-2</v>
      </c>
      <c r="O129" s="113">
        <f t="shared" si="219"/>
        <v>0.7969657066192708</v>
      </c>
      <c r="P129" s="113">
        <f t="shared" si="220"/>
        <v>-8.5240470779407662E-2</v>
      </c>
      <c r="Q129" s="150">
        <f t="shared" si="215"/>
        <v>11.5</v>
      </c>
      <c r="R129" s="113">
        <f t="shared" si="216"/>
        <v>0.73191824763114066</v>
      </c>
      <c r="S129" s="113">
        <f t="shared" si="217"/>
        <v>1.2018386286172245E-11</v>
      </c>
      <c r="T129" s="113">
        <f t="shared" si="221"/>
        <v>0.88220617747316354</v>
      </c>
      <c r="U129" s="113">
        <f t="shared" si="222"/>
        <v>7.4485084766706677E-11</v>
      </c>
      <c r="W129" s="114"/>
      <c r="X129" s="114"/>
      <c r="Y129" s="113"/>
      <c r="Z129" s="115">
        <f t="shared" si="223"/>
        <v>54815.579193055528</v>
      </c>
      <c r="AA129" s="115">
        <f t="shared" si="224"/>
        <v>49519.191682000004</v>
      </c>
      <c r="AB129" s="115">
        <f t="shared" si="225"/>
        <v>3151.6521738612919</v>
      </c>
      <c r="AC129" s="115">
        <f t="shared" si="226"/>
        <v>3151.6521739130435</v>
      </c>
      <c r="AD129" s="115">
        <f t="shared" si="227"/>
        <v>2847.1334320000005</v>
      </c>
      <c r="AE129" s="115">
        <f t="shared" si="228"/>
        <v>45477.490058822077</v>
      </c>
      <c r="AF129" s="115">
        <f t="shared" si="229"/>
        <v>41083.366820000003</v>
      </c>
      <c r="AG129" s="115">
        <f t="shared" si="230"/>
        <v>3151.6521736469481</v>
      </c>
      <c r="AH129" s="115">
        <f t="shared" si="231"/>
        <v>3151.652173913044</v>
      </c>
      <c r="AI129" s="115">
        <f t="shared" si="232"/>
        <v>2847.1334320000005</v>
      </c>
      <c r="AK129" s="151"/>
      <c r="AL129" s="42" t="s">
        <v>396</v>
      </c>
      <c r="AM129" s="44">
        <v>36244</v>
      </c>
      <c r="AN129" s="44">
        <v>2847.1334320000005</v>
      </c>
      <c r="AO129" s="44">
        <v>725.33324800000003</v>
      </c>
      <c r="AP129" s="44">
        <v>733.54998799999998</v>
      </c>
      <c r="AQ129" s="44">
        <v>12.729996983155088</v>
      </c>
      <c r="AR129" s="181">
        <v>11.5</v>
      </c>
      <c r="AS129" s="181">
        <v>73.19182476191223</v>
      </c>
      <c r="AT129" s="44">
        <v>88.220617739867848</v>
      </c>
      <c r="AU129" s="44">
        <v>1.2299969831550879</v>
      </c>
      <c r="AV129" s="44">
        <v>32742.034467999994</v>
      </c>
      <c r="AW129" s="44">
        <v>-3501.9655319999997</v>
      </c>
      <c r="AX129" s="44">
        <v>-304.51874191304358</v>
      </c>
      <c r="AY129" s="125"/>
    </row>
    <row r="130" spans="1:51" x14ac:dyDescent="0.25">
      <c r="B130" s="112" t="str">
        <f t="shared" si="208"/>
        <v>HC Farmhouse 15 oz</v>
      </c>
      <c r="D130" s="144">
        <f t="shared" si="209"/>
        <v>49170</v>
      </c>
      <c r="E130" s="145">
        <f t="shared" si="209"/>
        <v>3428.2501420000003</v>
      </c>
      <c r="F130" s="145">
        <f t="shared" si="209"/>
        <v>1514.5665549999999</v>
      </c>
      <c r="G130" s="145">
        <f t="shared" si="209"/>
        <v>1289.866642</v>
      </c>
      <c r="H130" s="146">
        <f t="shared" si="210"/>
        <v>14.342594024167328</v>
      </c>
      <c r="I130" s="147">
        <f t="shared" si="211"/>
        <v>13.75</v>
      </c>
      <c r="J130" s="148">
        <f t="shared" si="212"/>
        <v>0.56986010396618059</v>
      </c>
      <c r="K130" s="148">
        <f t="shared" si="212"/>
        <v>0.71856955120203736</v>
      </c>
      <c r="L130" s="149">
        <f t="shared" si="218"/>
        <v>13.843850249935628</v>
      </c>
      <c r="M130" s="113">
        <f t="shared" si="213"/>
        <v>0.55004401082729237</v>
      </c>
      <c r="N130" s="113">
        <f t="shared" si="214"/>
        <v>-1.9816093138888213E-2</v>
      </c>
      <c r="O130" s="113">
        <f t="shared" si="219"/>
        <v>0.6935822936911149</v>
      </c>
      <c r="P130" s="113">
        <f t="shared" si="220"/>
        <v>-2.4987257510922456E-2</v>
      </c>
      <c r="Q130" s="150">
        <f t="shared" si="215"/>
        <v>13.75</v>
      </c>
      <c r="R130" s="113">
        <f t="shared" si="216"/>
        <v>0.57374966856149467</v>
      </c>
      <c r="S130" s="113">
        <f t="shared" si="217"/>
        <v>3.8895645953140878E-3</v>
      </c>
      <c r="T130" s="113">
        <f t="shared" si="221"/>
        <v>0.72347412805545119</v>
      </c>
      <c r="U130" s="113">
        <f t="shared" si="222"/>
        <v>4.9045768534138334E-3</v>
      </c>
      <c r="W130" s="114"/>
      <c r="X130" s="114"/>
      <c r="Y130" s="113"/>
      <c r="Z130" s="115">
        <f t="shared" si="223"/>
        <v>89392.846812468662</v>
      </c>
      <c r="AA130" s="115">
        <f t="shared" si="224"/>
        <v>85699.395911250002</v>
      </c>
      <c r="AB130" s="115">
        <f t="shared" si="225"/>
        <v>3551.7575755508215</v>
      </c>
      <c r="AC130" s="115">
        <f t="shared" si="226"/>
        <v>3576</v>
      </c>
      <c r="AD130" s="115">
        <f t="shared" si="227"/>
        <v>3428.2501420000008</v>
      </c>
      <c r="AE130" s="115">
        <f t="shared" si="228"/>
        <v>70892.813220946686</v>
      </c>
      <c r="AF130" s="115">
        <f t="shared" si="229"/>
        <v>67963.729583749999</v>
      </c>
      <c r="AG130" s="115">
        <f t="shared" si="230"/>
        <v>3551.7575756372266</v>
      </c>
      <c r="AH130" s="115">
        <f t="shared" si="231"/>
        <v>3576.0000000000005</v>
      </c>
      <c r="AI130" s="115">
        <f t="shared" si="232"/>
        <v>3428.2501420000008</v>
      </c>
      <c r="AK130" s="151"/>
      <c r="AL130" s="42" t="s">
        <v>424</v>
      </c>
      <c r="AM130" s="44">
        <v>49170</v>
      </c>
      <c r="AN130" s="44">
        <v>3428.2501420000003</v>
      </c>
      <c r="AO130" s="44">
        <v>1514.5665549999999</v>
      </c>
      <c r="AP130" s="44">
        <v>1289.866642</v>
      </c>
      <c r="AQ130" s="44">
        <v>14.34259402416733</v>
      </c>
      <c r="AR130" s="181">
        <v>13.75</v>
      </c>
      <c r="AS130" s="181">
        <v>56.986010396618056</v>
      </c>
      <c r="AT130" s="44">
        <v>71.856955120203736</v>
      </c>
      <c r="AU130" s="44">
        <v>0.59259402416732887</v>
      </c>
      <c r="AV130" s="44">
        <v>47481.272802499989</v>
      </c>
      <c r="AW130" s="44">
        <v>-1688.7271974999994</v>
      </c>
      <c r="AX130" s="44">
        <v>-123.50743375757574</v>
      </c>
      <c r="AY130" s="125"/>
    </row>
    <row r="131" spans="1:51" x14ac:dyDescent="0.25">
      <c r="B131" s="112" t="str">
        <f t="shared" si="208"/>
        <v>HC Farmhouse 24 oz</v>
      </c>
      <c r="D131" s="144">
        <f t="shared" si="209"/>
        <v>80837</v>
      </c>
      <c r="E131" s="145">
        <f t="shared" si="209"/>
        <v>7115.5835659999984</v>
      </c>
      <c r="F131" s="145">
        <f t="shared" si="209"/>
        <v>1460.4664749999999</v>
      </c>
      <c r="G131" s="145">
        <f t="shared" si="209"/>
        <v>1971.2666350000002</v>
      </c>
      <c r="H131" s="146">
        <f t="shared" si="210"/>
        <v>11.360558027349857</v>
      </c>
      <c r="I131" s="147">
        <f t="shared" si="211"/>
        <v>11.5</v>
      </c>
      <c r="J131" s="148">
        <f t="shared" si="212"/>
        <v>0.66645428059884115</v>
      </c>
      <c r="K131" s="148">
        <f t="shared" si="212"/>
        <v>0.8196435788017189</v>
      </c>
      <c r="L131" s="149">
        <f t="shared" si="218"/>
        <v>11.500000000448834</v>
      </c>
      <c r="M131" s="113">
        <f t="shared" si="213"/>
        <v>0.6746344861524094</v>
      </c>
      <c r="N131" s="113">
        <f t="shared" si="214"/>
        <v>8.1802055535682427E-3</v>
      </c>
      <c r="O131" s="113">
        <f t="shared" si="219"/>
        <v>0.82970406329045798</v>
      </c>
      <c r="P131" s="113">
        <f t="shared" si="220"/>
        <v>1.0060484488739085E-2</v>
      </c>
      <c r="Q131" s="150">
        <f t="shared" si="215"/>
        <v>11.5</v>
      </c>
      <c r="R131" s="113">
        <f t="shared" si="216"/>
        <v>0.66645428062485224</v>
      </c>
      <c r="S131" s="113">
        <f t="shared" si="217"/>
        <v>2.6011082177035405E-11</v>
      </c>
      <c r="T131" s="113">
        <f t="shared" si="221"/>
        <v>0.81964357882949634</v>
      </c>
      <c r="U131" s="113">
        <f t="shared" si="222"/>
        <v>2.7777447009214029E-11</v>
      </c>
      <c r="W131" s="114"/>
      <c r="X131" s="114"/>
      <c r="Y131" s="113"/>
      <c r="Z131" s="115">
        <f t="shared" si="223"/>
        <v>119823.4031305328</v>
      </c>
      <c r="AA131" s="115">
        <f t="shared" si="224"/>
        <v>121294.14177399999</v>
      </c>
      <c r="AB131" s="115">
        <f t="shared" si="225"/>
        <v>7029.3043475517397</v>
      </c>
      <c r="AC131" s="115">
        <f t="shared" si="226"/>
        <v>7029.304347826087</v>
      </c>
      <c r="AD131" s="115">
        <f t="shared" si="227"/>
        <v>7115.5835659999975</v>
      </c>
      <c r="AE131" s="115">
        <f t="shared" si="228"/>
        <v>97428.714136236609</v>
      </c>
      <c r="AF131" s="115">
        <f t="shared" si="229"/>
        <v>98624.575471499978</v>
      </c>
      <c r="AG131" s="115">
        <f t="shared" si="230"/>
        <v>7029.3043475878667</v>
      </c>
      <c r="AH131" s="115">
        <f t="shared" si="231"/>
        <v>7029.3043478260879</v>
      </c>
      <c r="AI131" s="115">
        <f t="shared" si="232"/>
        <v>7115.5835659999975</v>
      </c>
      <c r="AK131" s="151"/>
      <c r="AL131" s="42" t="s">
        <v>397</v>
      </c>
      <c r="AM131" s="44">
        <v>80837</v>
      </c>
      <c r="AN131" s="44">
        <v>7115.5835659999984</v>
      </c>
      <c r="AO131" s="44">
        <v>1460.4664749999999</v>
      </c>
      <c r="AP131" s="44">
        <v>1971.2666350000002</v>
      </c>
      <c r="AQ131" s="44">
        <v>11.360558027349857</v>
      </c>
      <c r="AR131" s="181">
        <v>11.5</v>
      </c>
      <c r="AS131" s="181">
        <v>66.645428059884111</v>
      </c>
      <c r="AT131" s="44">
        <v>81.964357880171889</v>
      </c>
      <c r="AU131" s="44">
        <v>-0.13944197265014283</v>
      </c>
      <c r="AV131" s="44">
        <v>81829.211009000006</v>
      </c>
      <c r="AW131" s="44">
        <v>992.21100900000079</v>
      </c>
      <c r="AX131" s="44">
        <v>86.279218173913137</v>
      </c>
      <c r="AY131" s="125"/>
    </row>
    <row r="132" spans="1:51" x14ac:dyDescent="0.25">
      <c r="B132" s="112" t="str">
        <f t="shared" si="208"/>
        <v>HC Indian Style Chicken Curry Soup 24 oz.</v>
      </c>
      <c r="D132" s="144">
        <f t="shared" si="209"/>
        <v>10664.62</v>
      </c>
      <c r="E132" s="145">
        <f t="shared" si="209"/>
        <v>887.18335900000011</v>
      </c>
      <c r="F132" s="145">
        <f t="shared" si="209"/>
        <v>169.44997799999999</v>
      </c>
      <c r="G132" s="145">
        <f t="shared" si="209"/>
        <v>565.51666399999999</v>
      </c>
      <c r="H132" s="146">
        <f t="shared" si="210"/>
        <v>12.020761989968749</v>
      </c>
      <c r="I132" s="147">
        <f t="shared" si="211"/>
        <v>11.5</v>
      </c>
      <c r="J132" s="148">
        <f t="shared" si="212"/>
        <v>0.53829023782224805</v>
      </c>
      <c r="K132" s="148">
        <f t="shared" si="212"/>
        <v>0.82633546209339825</v>
      </c>
      <c r="L132" s="149">
        <f t="shared" si="218"/>
        <v>12.213436266602425</v>
      </c>
      <c r="M132" s="113">
        <f t="shared" si="213"/>
        <v>0.54691820019916892</v>
      </c>
      <c r="N132" s="113">
        <f t="shared" si="214"/>
        <v>8.6279623769208724E-3</v>
      </c>
      <c r="O132" s="113">
        <f t="shared" si="219"/>
        <v>0.83963218642987025</v>
      </c>
      <c r="P132" s="113">
        <f t="shared" si="220"/>
        <v>1.3296724336471999E-2</v>
      </c>
      <c r="Q132" s="150">
        <f t="shared" si="215"/>
        <v>11.5</v>
      </c>
      <c r="R132" s="113">
        <f t="shared" si="216"/>
        <v>0.57168465326750328</v>
      </c>
      <c r="S132" s="113">
        <f t="shared" si="217"/>
        <v>3.3394415445255232E-2</v>
      </c>
      <c r="T132" s="113">
        <f t="shared" si="221"/>
        <v>0.87765379758178597</v>
      </c>
      <c r="U132" s="113">
        <f t="shared" si="222"/>
        <v>5.1318335488387712E-2</v>
      </c>
      <c r="W132" s="114"/>
      <c r="X132" s="114"/>
      <c r="Y132" s="113"/>
      <c r="Z132" s="115">
        <f t="shared" si="223"/>
        <v>19499.47907404857</v>
      </c>
      <c r="AA132" s="115">
        <f t="shared" si="224"/>
        <v>18654.725011500002</v>
      </c>
      <c r="AB132" s="115">
        <f t="shared" si="225"/>
        <v>873.18750982165</v>
      </c>
      <c r="AC132" s="115">
        <f t="shared" si="226"/>
        <v>927.35826086956524</v>
      </c>
      <c r="AD132" s="115">
        <f t="shared" si="227"/>
        <v>887.18335900000022</v>
      </c>
      <c r="AE132" s="115">
        <f t="shared" si="228"/>
        <v>12701.537854743443</v>
      </c>
      <c r="AF132" s="115">
        <f t="shared" si="229"/>
        <v>12151.283375500003</v>
      </c>
      <c r="AG132" s="115">
        <f t="shared" si="230"/>
        <v>873.13359679318455</v>
      </c>
      <c r="AH132" s="115">
        <f t="shared" si="231"/>
        <v>927.35826086956524</v>
      </c>
      <c r="AI132" s="115">
        <f t="shared" si="232"/>
        <v>887.18335900000011</v>
      </c>
      <c r="AK132" s="151"/>
      <c r="AL132" s="42" t="s">
        <v>398</v>
      </c>
      <c r="AM132" s="44">
        <v>10664.62</v>
      </c>
      <c r="AN132" s="44">
        <v>887.18335900000011</v>
      </c>
      <c r="AO132" s="44">
        <v>169.44997799999999</v>
      </c>
      <c r="AP132" s="44">
        <v>565.51666399999999</v>
      </c>
      <c r="AQ132" s="44">
        <v>12.020761989968749</v>
      </c>
      <c r="AR132" s="181">
        <v>11.5</v>
      </c>
      <c r="AS132" s="181">
        <v>53.829023782224802</v>
      </c>
      <c r="AT132" s="44">
        <v>82.633546209339826</v>
      </c>
      <c r="AU132" s="44">
        <v>0.52076198996874834</v>
      </c>
      <c r="AV132" s="44">
        <v>10857.171140500001</v>
      </c>
      <c r="AW132" s="44">
        <v>192.55114050000026</v>
      </c>
      <c r="AX132" s="44">
        <v>13.995849118577098</v>
      </c>
      <c r="AY132" s="125"/>
    </row>
    <row r="133" spans="1:51" x14ac:dyDescent="0.25">
      <c r="B133" s="112" t="str">
        <f t="shared" si="208"/>
        <v>HC Lasagna Soup 15 oz.</v>
      </c>
      <c r="D133" s="144">
        <f t="shared" si="209"/>
        <v>34280.870000000003</v>
      </c>
      <c r="E133" s="145">
        <f t="shared" si="209"/>
        <v>2288.800123</v>
      </c>
      <c r="F133" s="145">
        <f t="shared" si="209"/>
        <v>686.74990200000002</v>
      </c>
      <c r="G133" s="145">
        <f t="shared" si="209"/>
        <v>1053.5333109999999</v>
      </c>
      <c r="H133" s="146">
        <f t="shared" si="210"/>
        <v>14.977659978044313</v>
      </c>
      <c r="I133" s="147">
        <f t="shared" si="211"/>
        <v>13.75</v>
      </c>
      <c r="J133" s="148">
        <f t="shared" si="212"/>
        <v>0.61096149731243843</v>
      </c>
      <c r="K133" s="148">
        <f t="shared" si="212"/>
        <v>0.82728059252898478</v>
      </c>
      <c r="L133" s="149">
        <f t="shared" si="218"/>
        <v>13.926171621355266</v>
      </c>
      <c r="M133" s="113">
        <f t="shared" si="213"/>
        <v>0.56806969033117072</v>
      </c>
      <c r="N133" s="113">
        <f t="shared" si="214"/>
        <v>-4.2891806981267711E-2</v>
      </c>
      <c r="O133" s="113">
        <f t="shared" si="219"/>
        <v>0.769202367216125</v>
      </c>
      <c r="P133" s="113">
        <f t="shared" si="220"/>
        <v>-5.8078225312859777E-2</v>
      </c>
      <c r="Q133" s="150">
        <f t="shared" si="215"/>
        <v>13.75</v>
      </c>
      <c r="R133" s="113">
        <f t="shared" si="216"/>
        <v>0.61878943022641475</v>
      </c>
      <c r="S133" s="113">
        <f t="shared" si="217"/>
        <v>7.827932913976321E-3</v>
      </c>
      <c r="T133" s="113">
        <f t="shared" si="221"/>
        <v>0.8378801098523565</v>
      </c>
      <c r="U133" s="113">
        <f t="shared" si="222"/>
        <v>1.0599517323371721E-2</v>
      </c>
      <c r="W133" s="114"/>
      <c r="X133" s="114"/>
      <c r="Y133" s="113"/>
      <c r="Z133" s="115">
        <f t="shared" si="223"/>
        <v>60346.240229812465</v>
      </c>
      <c r="AA133" s="115">
        <f t="shared" si="224"/>
        <v>55399.895869999993</v>
      </c>
      <c r="AB133" s="115">
        <f t="shared" si="225"/>
        <v>2461.6147877591543</v>
      </c>
      <c r="AC133" s="115">
        <f t="shared" si="226"/>
        <v>2493.1541818181822</v>
      </c>
      <c r="AD133" s="115">
        <f t="shared" si="227"/>
        <v>2288.800123</v>
      </c>
      <c r="AE133" s="115">
        <f t="shared" si="228"/>
        <v>44566.776522111257</v>
      </c>
      <c r="AF133" s="115">
        <f t="shared" si="229"/>
        <v>40913.812843749998</v>
      </c>
      <c r="AG133" s="115">
        <f t="shared" si="230"/>
        <v>2461.6147877816356</v>
      </c>
      <c r="AH133" s="115">
        <f t="shared" si="231"/>
        <v>2493.1541818181822</v>
      </c>
      <c r="AI133" s="115">
        <f t="shared" si="232"/>
        <v>2288.800123</v>
      </c>
      <c r="AK133" s="151"/>
      <c r="AL133" s="42" t="s">
        <v>447</v>
      </c>
      <c r="AM133" s="44">
        <v>34280.870000000003</v>
      </c>
      <c r="AN133" s="44">
        <v>2288.800123</v>
      </c>
      <c r="AO133" s="44">
        <v>686.74990200000002</v>
      </c>
      <c r="AP133" s="44">
        <v>1053.5333109999999</v>
      </c>
      <c r="AQ133" s="44">
        <v>14.977659978044311</v>
      </c>
      <c r="AR133" s="181">
        <v>13.75</v>
      </c>
      <c r="AS133" s="181">
        <v>61.096149731243848</v>
      </c>
      <c r="AT133" s="44">
        <v>82.728059252898476</v>
      </c>
      <c r="AU133" s="44">
        <v>1.227659978044312</v>
      </c>
      <c r="AV133" s="44">
        <v>31870.293378750001</v>
      </c>
      <c r="AW133" s="44">
        <v>-2410.5766212499998</v>
      </c>
      <c r="AX133" s="44">
        <v>-172.81466487878788</v>
      </c>
      <c r="AY133" s="125"/>
    </row>
    <row r="134" spans="1:51" x14ac:dyDescent="0.25">
      <c r="B134" s="112" t="str">
        <f t="shared" si="208"/>
        <v>HC Minestrone 24 oz.</v>
      </c>
      <c r="D134" s="144">
        <f t="shared" si="209"/>
        <v>30337</v>
      </c>
      <c r="E134" s="145">
        <f t="shared" si="209"/>
        <v>2355.6667889999999</v>
      </c>
      <c r="F134" s="145">
        <f t="shared" si="209"/>
        <v>832.04989400000011</v>
      </c>
      <c r="G134" s="145">
        <f t="shared" si="209"/>
        <v>1004.216653</v>
      </c>
      <c r="H134" s="146">
        <f t="shared" si="210"/>
        <v>12.878306958208766</v>
      </c>
      <c r="I134" s="147">
        <f t="shared" si="211"/>
        <v>11.5</v>
      </c>
      <c r="J134" s="148">
        <f t="shared" si="212"/>
        <v>0.60942062778319617</v>
      </c>
      <c r="K134" s="148">
        <f t="shared" si="212"/>
        <v>0.80140454725411137</v>
      </c>
      <c r="L134" s="149">
        <f t="shared" si="218"/>
        <v>11.875204954697875</v>
      </c>
      <c r="M134" s="113">
        <f t="shared" si="213"/>
        <v>0.56195234995025212</v>
      </c>
      <c r="N134" s="113">
        <f t="shared" si="214"/>
        <v>-4.746827783294405E-2</v>
      </c>
      <c r="O134" s="113">
        <f t="shared" si="219"/>
        <v>0.73898248284193568</v>
      </c>
      <c r="P134" s="113">
        <f t="shared" si="220"/>
        <v>-6.2422064412175682E-2</v>
      </c>
      <c r="Q134" s="150">
        <f t="shared" si="215"/>
        <v>11.5</v>
      </c>
      <c r="R134" s="113">
        <f t="shared" si="216"/>
        <v>0.62930390074313913</v>
      </c>
      <c r="S134" s="113">
        <f t="shared" si="217"/>
        <v>1.9883272959942966E-2</v>
      </c>
      <c r="T134" s="113">
        <f t="shared" si="221"/>
        <v>0.827551587024147</v>
      </c>
      <c r="U134" s="113">
        <f t="shared" si="222"/>
        <v>2.6147039770035629E-2</v>
      </c>
      <c r="W134" s="114"/>
      <c r="X134" s="114"/>
      <c r="Y134" s="113"/>
      <c r="Z134" s="115">
        <f t="shared" si="223"/>
        <v>53985.004249356083</v>
      </c>
      <c r="AA134" s="115">
        <f t="shared" si="224"/>
        <v>48207.233364</v>
      </c>
      <c r="AB134" s="115">
        <f t="shared" si="225"/>
        <v>2554.6506452504277</v>
      </c>
      <c r="AC134" s="115">
        <f t="shared" si="226"/>
        <v>2638</v>
      </c>
      <c r="AD134" s="115">
        <f t="shared" si="227"/>
        <v>2355.6667889999999</v>
      </c>
      <c r="AE134" s="115">
        <f t="shared" si="228"/>
        <v>41052.393939477071</v>
      </c>
      <c r="AF134" s="115">
        <f t="shared" si="229"/>
        <v>36658.741854500004</v>
      </c>
      <c r="AG134" s="115">
        <f t="shared" si="230"/>
        <v>2554.6506451139926</v>
      </c>
      <c r="AH134" s="115">
        <f t="shared" si="231"/>
        <v>2638</v>
      </c>
      <c r="AI134" s="115">
        <f t="shared" si="232"/>
        <v>2355.6667889999999</v>
      </c>
      <c r="AK134" s="151"/>
      <c r="AL134" s="42" t="s">
        <v>448</v>
      </c>
      <c r="AM134" s="44">
        <v>30337</v>
      </c>
      <c r="AN134" s="44">
        <v>2355.6667889999999</v>
      </c>
      <c r="AO134" s="44">
        <v>832.04989400000011</v>
      </c>
      <c r="AP134" s="44">
        <v>1004.216653</v>
      </c>
      <c r="AQ134" s="44">
        <v>12.878306958208766</v>
      </c>
      <c r="AR134" s="181">
        <v>11.5</v>
      </c>
      <c r="AS134" s="181">
        <v>60.942062778319617</v>
      </c>
      <c r="AT134" s="44">
        <v>80.140454725411132</v>
      </c>
      <c r="AU134" s="44">
        <v>1.3783069582087659</v>
      </c>
      <c r="AV134" s="44">
        <v>28032.546449979996</v>
      </c>
      <c r="AW134" s="44">
        <v>-2304.4535500200004</v>
      </c>
      <c r="AX134" s="44">
        <v>-198.9838562651955</v>
      </c>
      <c r="AY134" s="125"/>
    </row>
    <row r="135" spans="1:51" x14ac:dyDescent="0.25">
      <c r="B135" s="112" t="str">
        <f t="shared" si="208"/>
        <v>HC Pulled Pork Pozole 24 oz.</v>
      </c>
      <c r="D135" s="144">
        <f t="shared" si="209"/>
        <v>2885</v>
      </c>
      <c r="E135" s="145">
        <f t="shared" si="209"/>
        <v>226.65001100000001</v>
      </c>
      <c r="F135" s="145">
        <f t="shared" si="209"/>
        <v>38.299993000000001</v>
      </c>
      <c r="G135" s="145">
        <f t="shared" si="209"/>
        <v>136.29999799999999</v>
      </c>
      <c r="H135" s="146">
        <f t="shared" si="210"/>
        <v>12.728876505547577</v>
      </c>
      <c r="I135" s="147">
        <f t="shared" si="211"/>
        <v>11.5</v>
      </c>
      <c r="J135" s="148">
        <f t="shared" si="212"/>
        <v>0.62522009701071424</v>
      </c>
      <c r="K135" s="148">
        <f t="shared" si="212"/>
        <v>0.9468562422564023</v>
      </c>
      <c r="L135" s="149">
        <f t="shared" si="218"/>
        <v>11.500000001897892</v>
      </c>
      <c r="M135" s="113">
        <f t="shared" si="213"/>
        <v>0.56485983768294168</v>
      </c>
      <c r="N135" s="113">
        <f t="shared" si="214"/>
        <v>-6.0360259327772559E-2</v>
      </c>
      <c r="O135" s="113">
        <f t="shared" si="219"/>
        <v>0.85544445207858899</v>
      </c>
      <c r="P135" s="113">
        <f t="shared" si="220"/>
        <v>-9.1411790177813312E-2</v>
      </c>
      <c r="Q135" s="150">
        <f t="shared" si="215"/>
        <v>11.5</v>
      </c>
      <c r="R135" s="113">
        <f t="shared" si="216"/>
        <v>0.62522009711389692</v>
      </c>
      <c r="S135" s="113">
        <f t="shared" si="217"/>
        <v>1.0318268461873004E-10</v>
      </c>
      <c r="T135" s="113">
        <f t="shared" si="221"/>
        <v>0.94685624242297151</v>
      </c>
      <c r="U135" s="113">
        <f t="shared" si="222"/>
        <v>1.6656920287516641E-10</v>
      </c>
      <c r="W135" s="114"/>
      <c r="X135" s="114"/>
      <c r="Y135" s="113"/>
      <c r="Z135" s="115">
        <f t="shared" si="223"/>
        <v>5107.4617233087183</v>
      </c>
      <c r="AA135" s="115">
        <f t="shared" si="224"/>
        <v>4614.3750229999996</v>
      </c>
      <c r="AB135" s="115">
        <f t="shared" si="225"/>
        <v>250.86956517598927</v>
      </c>
      <c r="AC135" s="115">
        <f t="shared" si="226"/>
        <v>250.86956521739134</v>
      </c>
      <c r="AD135" s="115">
        <f t="shared" si="227"/>
        <v>226.65001100000003</v>
      </c>
      <c r="AE135" s="115">
        <f t="shared" si="228"/>
        <v>3372.5158810603371</v>
      </c>
      <c r="AF135" s="115">
        <f t="shared" si="229"/>
        <v>3046.9250460000003</v>
      </c>
      <c r="AG135" s="115">
        <f t="shared" si="230"/>
        <v>250.86956517325879</v>
      </c>
      <c r="AH135" s="115">
        <f t="shared" si="231"/>
        <v>250.86956521739131</v>
      </c>
      <c r="AI135" s="115">
        <f t="shared" si="232"/>
        <v>226.65001099999998</v>
      </c>
      <c r="AK135" s="151"/>
      <c r="AL135" s="42" t="s">
        <v>400</v>
      </c>
      <c r="AM135" s="44">
        <v>2885</v>
      </c>
      <c r="AN135" s="44">
        <v>226.65001100000001</v>
      </c>
      <c r="AO135" s="44">
        <v>38.299993000000001</v>
      </c>
      <c r="AP135" s="44">
        <v>136.29999799999999</v>
      </c>
      <c r="AQ135" s="44">
        <v>12.728876505547579</v>
      </c>
      <c r="AR135" s="181">
        <v>11.5</v>
      </c>
      <c r="AS135" s="181">
        <v>62.522009701071418</v>
      </c>
      <c r="AT135" s="44">
        <v>94.685624225640225</v>
      </c>
      <c r="AU135" s="44">
        <v>1.2288765055475779</v>
      </c>
      <c r="AV135" s="44">
        <v>2606.4751265</v>
      </c>
      <c r="AW135" s="44">
        <v>-278.52487350000007</v>
      </c>
      <c r="AX135" s="44">
        <v>-24.219554217391305</v>
      </c>
      <c r="AY135" s="125"/>
    </row>
    <row r="136" spans="1:51" x14ac:dyDescent="0.25">
      <c r="B136" s="112" t="str">
        <f t="shared" si="208"/>
        <v>HC Thai Coconut 15oz</v>
      </c>
      <c r="D136" s="144">
        <f t="shared" si="209"/>
        <v>42468</v>
      </c>
      <c r="E136" s="145">
        <f t="shared" si="209"/>
        <v>2990.8335110000003</v>
      </c>
      <c r="F136" s="145">
        <f t="shared" si="209"/>
        <v>904.19985599999995</v>
      </c>
      <c r="G136" s="145">
        <f t="shared" si="209"/>
        <v>1027.116638</v>
      </c>
      <c r="H136" s="146">
        <f t="shared" si="210"/>
        <v>14.199386172385307</v>
      </c>
      <c r="I136" s="147">
        <f t="shared" si="211"/>
        <v>13.75</v>
      </c>
      <c r="J136" s="148">
        <f t="shared" si="212"/>
        <v>0.62136557041191187</v>
      </c>
      <c r="K136" s="148">
        <f t="shared" si="212"/>
        <v>0.78521908728177148</v>
      </c>
      <c r="L136" s="149">
        <f t="shared" si="218"/>
        <v>13.885444222915835</v>
      </c>
      <c r="M136" s="113">
        <f t="shared" si="213"/>
        <v>0.60762746116267541</v>
      </c>
      <c r="N136" s="113">
        <f t="shared" si="214"/>
        <v>-1.3738109249236463E-2</v>
      </c>
      <c r="O136" s="113">
        <f t="shared" si="219"/>
        <v>0.76785825157220022</v>
      </c>
      <c r="P136" s="113">
        <f t="shared" si="220"/>
        <v>-1.7360835709571254E-2</v>
      </c>
      <c r="Q136" s="150">
        <f t="shared" si="215"/>
        <v>13.75</v>
      </c>
      <c r="R136" s="113">
        <f t="shared" si="216"/>
        <v>0.62748632509053692</v>
      </c>
      <c r="S136" s="113">
        <f t="shared" si="217"/>
        <v>6.1207546786250511E-3</v>
      </c>
      <c r="T136" s="113">
        <f t="shared" si="221"/>
        <v>0.79295387925281879</v>
      </c>
      <c r="U136" s="113">
        <f t="shared" si="222"/>
        <v>7.7347919710473167E-3</v>
      </c>
      <c r="W136" s="114"/>
      <c r="X136" s="114"/>
      <c r="Y136" s="113"/>
      <c r="Z136" s="115">
        <f t="shared" si="223"/>
        <v>69891.508719403268</v>
      </c>
      <c r="AA136" s="115">
        <f t="shared" si="224"/>
        <v>67679.56256875</v>
      </c>
      <c r="AB136" s="115">
        <f t="shared" si="225"/>
        <v>3058.4545455098196</v>
      </c>
      <c r="AC136" s="115">
        <f t="shared" si="226"/>
        <v>3088.5818181818177</v>
      </c>
      <c r="AD136" s="115">
        <f t="shared" si="227"/>
        <v>2990.8335109999998</v>
      </c>
      <c r="AE136" s="115">
        <f t="shared" si="228"/>
        <v>55307.082932359182</v>
      </c>
      <c r="AF136" s="115">
        <f t="shared" si="229"/>
        <v>53556.708796250001</v>
      </c>
      <c r="AG136" s="115">
        <f t="shared" si="230"/>
        <v>3058.4545453677852</v>
      </c>
      <c r="AH136" s="115">
        <f t="shared" si="231"/>
        <v>3088.5818181818181</v>
      </c>
      <c r="AI136" s="115">
        <f t="shared" si="232"/>
        <v>2990.8335110000003</v>
      </c>
      <c r="AK136" s="151"/>
      <c r="AL136" s="42" t="s">
        <v>449</v>
      </c>
      <c r="AM136" s="44">
        <v>42468</v>
      </c>
      <c r="AN136" s="44">
        <v>2990.8335110000003</v>
      </c>
      <c r="AO136" s="44">
        <v>904.19985599999995</v>
      </c>
      <c r="AP136" s="44">
        <v>1027.116638</v>
      </c>
      <c r="AQ136" s="44">
        <v>14.199386172385307</v>
      </c>
      <c r="AR136" s="181">
        <v>13.75</v>
      </c>
      <c r="AS136" s="181">
        <v>62.136557041191189</v>
      </c>
      <c r="AT136" s="44">
        <v>78.521908728177152</v>
      </c>
      <c r="AU136" s="44">
        <v>0.44938617238530698</v>
      </c>
      <c r="AV136" s="44">
        <v>41513.335801250003</v>
      </c>
      <c r="AW136" s="44">
        <v>-954.66419874999929</v>
      </c>
      <c r="AX136" s="44">
        <v>-67.621034454545409</v>
      </c>
      <c r="AY136" s="125"/>
    </row>
    <row r="137" spans="1:51" x14ac:dyDescent="0.25">
      <c r="B137" s="112" t="str">
        <f t="shared" si="208"/>
        <v>HC Thai Coconut 24oz</v>
      </c>
      <c r="D137" s="144">
        <f t="shared" si="209"/>
        <v>73625</v>
      </c>
      <c r="E137" s="145">
        <f t="shared" si="209"/>
        <v>6469.9335519999986</v>
      </c>
      <c r="F137" s="145">
        <f t="shared" si="209"/>
        <v>1054.2164889999999</v>
      </c>
      <c r="G137" s="145">
        <f t="shared" si="209"/>
        <v>2051.1499690000001</v>
      </c>
      <c r="H137" s="146">
        <f t="shared" si="210"/>
        <v>11.37956045580111</v>
      </c>
      <c r="I137" s="147">
        <f t="shared" si="211"/>
        <v>11.5</v>
      </c>
      <c r="J137" s="148">
        <f t="shared" si="212"/>
        <v>0.66861340178353257</v>
      </c>
      <c r="K137" s="148">
        <f t="shared" si="212"/>
        <v>0.85088333936478522</v>
      </c>
      <c r="L137" s="149">
        <f t="shared" si="218"/>
        <v>11.500000000466105</v>
      </c>
      <c r="M137" s="113">
        <f t="shared" si="213"/>
        <v>0.67568990478033075</v>
      </c>
      <c r="N137" s="113">
        <f t="shared" si="214"/>
        <v>7.0765029967981841E-3</v>
      </c>
      <c r="O137" s="113">
        <f t="shared" si="219"/>
        <v>0.85988895978210855</v>
      </c>
      <c r="P137" s="113">
        <f t="shared" si="220"/>
        <v>9.0056204173233345E-3</v>
      </c>
      <c r="Q137" s="150">
        <f t="shared" si="215"/>
        <v>11.5</v>
      </c>
      <c r="R137" s="113">
        <f t="shared" si="216"/>
        <v>0.668613401810632</v>
      </c>
      <c r="S137" s="113">
        <f t="shared" si="217"/>
        <v>2.7099433808075446E-11</v>
      </c>
      <c r="T137" s="113">
        <f t="shared" si="221"/>
        <v>0.85088333940142902</v>
      </c>
      <c r="U137" s="113">
        <f t="shared" si="222"/>
        <v>3.6643799106172992E-11</v>
      </c>
      <c r="W137" s="114"/>
      <c r="X137" s="114"/>
      <c r="Y137" s="113"/>
      <c r="Z137" s="115">
        <f t="shared" si="223"/>
        <v>108962.70534622796</v>
      </c>
      <c r="AA137" s="115">
        <f t="shared" si="224"/>
        <v>110115.95011499999</v>
      </c>
      <c r="AB137" s="115">
        <f t="shared" si="225"/>
        <v>6402.1739127839928</v>
      </c>
      <c r="AC137" s="115">
        <f t="shared" si="226"/>
        <v>6402.173913043478</v>
      </c>
      <c r="AD137" s="115">
        <f t="shared" si="227"/>
        <v>6469.9335519999995</v>
      </c>
      <c r="AE137" s="115">
        <f t="shared" si="228"/>
        <v>85621.52027007789</v>
      </c>
      <c r="AF137" s="115">
        <f t="shared" si="229"/>
        <v>86527.725471499987</v>
      </c>
      <c r="AG137" s="115">
        <f t="shared" si="230"/>
        <v>6402.1739127677647</v>
      </c>
      <c r="AH137" s="115">
        <f t="shared" si="231"/>
        <v>6402.173913043478</v>
      </c>
      <c r="AI137" s="115">
        <f t="shared" si="232"/>
        <v>6469.9335519999986</v>
      </c>
      <c r="AK137" s="151"/>
      <c r="AL137" s="42" t="s">
        <v>401</v>
      </c>
      <c r="AM137" s="44">
        <v>73625</v>
      </c>
      <c r="AN137" s="44">
        <v>6469.9335519999986</v>
      </c>
      <c r="AO137" s="44">
        <v>1054.2164889999999</v>
      </c>
      <c r="AP137" s="44">
        <v>2051.1499690000001</v>
      </c>
      <c r="AQ137" s="44">
        <v>11.37956045580111</v>
      </c>
      <c r="AR137" s="181">
        <v>11.5</v>
      </c>
      <c r="AS137" s="181">
        <v>66.861340178353259</v>
      </c>
      <c r="AT137" s="44">
        <v>85.08833393647852</v>
      </c>
      <c r="AU137" s="44">
        <v>-0.12043954419888905</v>
      </c>
      <c r="AV137" s="44">
        <v>74404.235847999997</v>
      </c>
      <c r="AW137" s="44">
        <v>779.23584800000071</v>
      </c>
      <c r="AX137" s="44">
        <v>67.759638956521883</v>
      </c>
      <c r="AY137" s="125"/>
    </row>
    <row r="138" spans="1:51" x14ac:dyDescent="0.25">
      <c r="B138" s="112" t="str">
        <f t="shared" si="208"/>
        <v>HC Tomato Bisque 15 oz</v>
      </c>
      <c r="D138" s="144">
        <f t="shared" si="209"/>
        <v>67934.12</v>
      </c>
      <c r="E138" s="145">
        <f t="shared" si="209"/>
        <v>4720.6002010000011</v>
      </c>
      <c r="F138" s="145">
        <f t="shared" si="209"/>
        <v>1057.7498480000002</v>
      </c>
      <c r="G138" s="145">
        <f t="shared" si="209"/>
        <v>1778.366622</v>
      </c>
      <c r="H138" s="146">
        <f t="shared" si="210"/>
        <v>14.390992057664402</v>
      </c>
      <c r="I138" s="147">
        <f t="shared" si="211"/>
        <v>13.75</v>
      </c>
      <c r="J138" s="148">
        <f t="shared" si="212"/>
        <v>0.64964035769446216</v>
      </c>
      <c r="K138" s="148">
        <f t="shared" si="212"/>
        <v>0.84957610381556281</v>
      </c>
      <c r="L138" s="149">
        <f t="shared" si="218"/>
        <v>13.838270576396253</v>
      </c>
      <c r="M138" s="113">
        <f t="shared" si="213"/>
        <v>0.6246893203123508</v>
      </c>
      <c r="N138" s="113">
        <f t="shared" si="214"/>
        <v>-2.4951037382111352E-2</v>
      </c>
      <c r="O138" s="113">
        <f t="shared" si="219"/>
        <v>0.81694604185790831</v>
      </c>
      <c r="P138" s="113">
        <f t="shared" si="220"/>
        <v>-3.2630061957654499E-2</v>
      </c>
      <c r="Q138" s="150">
        <f t="shared" si="215"/>
        <v>13.75</v>
      </c>
      <c r="R138" s="113">
        <f t="shared" si="216"/>
        <v>0.65381083979075005</v>
      </c>
      <c r="S138" s="113">
        <f t="shared" si="217"/>
        <v>4.1704820962878975E-3</v>
      </c>
      <c r="T138" s="113">
        <f t="shared" si="221"/>
        <v>0.85503010908491106</v>
      </c>
      <c r="U138" s="113">
        <f t="shared" si="222"/>
        <v>5.4540052693482499E-3</v>
      </c>
      <c r="W138" s="114"/>
      <c r="X138" s="114"/>
      <c r="Y138" s="113"/>
      <c r="Z138" s="115">
        <f t="shared" si="223"/>
        <v>108748.6495943812</v>
      </c>
      <c r="AA138" s="115">
        <f t="shared" si="224"/>
        <v>103904.85422625003</v>
      </c>
      <c r="AB138" s="115">
        <f t="shared" si="225"/>
        <v>4909.1481211441469</v>
      </c>
      <c r="AC138" s="115">
        <f t="shared" si="226"/>
        <v>4940.6632727272727</v>
      </c>
      <c r="AD138" s="115">
        <f t="shared" si="227"/>
        <v>4720.6002010000011</v>
      </c>
      <c r="AE138" s="115">
        <f t="shared" si="228"/>
        <v>83156.189661563723</v>
      </c>
      <c r="AF138" s="115">
        <f t="shared" si="229"/>
        <v>79452.313173750023</v>
      </c>
      <c r="AG138" s="115">
        <f t="shared" si="230"/>
        <v>4909.148121111888</v>
      </c>
      <c r="AH138" s="115">
        <f t="shared" si="231"/>
        <v>4940.6632727272727</v>
      </c>
      <c r="AI138" s="115">
        <f t="shared" si="232"/>
        <v>4720.600201000002</v>
      </c>
      <c r="AK138" s="151"/>
      <c r="AL138" s="42" t="s">
        <v>402</v>
      </c>
      <c r="AM138" s="44">
        <v>67934.12</v>
      </c>
      <c r="AN138" s="44">
        <v>4720.6002010000011</v>
      </c>
      <c r="AO138" s="44">
        <v>1057.7498480000002</v>
      </c>
      <c r="AP138" s="44">
        <v>1778.366622</v>
      </c>
      <c r="AQ138" s="44">
        <v>14.390992057664405</v>
      </c>
      <c r="AR138" s="181">
        <v>13.75</v>
      </c>
      <c r="AS138" s="181">
        <v>64.964035769446212</v>
      </c>
      <c r="AT138" s="44">
        <v>84.957610381556279</v>
      </c>
      <c r="AU138" s="44">
        <v>0.64099205766440492</v>
      </c>
      <c r="AV138" s="44">
        <v>65314.44028124999</v>
      </c>
      <c r="AW138" s="44">
        <v>-2619.6797187499983</v>
      </c>
      <c r="AX138" s="44">
        <v>-188.54792021212106</v>
      </c>
      <c r="AY138" s="125"/>
    </row>
    <row r="139" spans="1:51" x14ac:dyDescent="0.25">
      <c r="B139" s="112" t="str">
        <f t="shared" si="208"/>
        <v>HC Tomato Bisque 24 oz</v>
      </c>
      <c r="D139" s="144">
        <f t="shared" si="209"/>
        <v>81628</v>
      </c>
      <c r="E139" s="145">
        <f t="shared" si="209"/>
        <v>6637.5669189999999</v>
      </c>
      <c r="F139" s="145">
        <f t="shared" si="209"/>
        <v>1676.5831230000001</v>
      </c>
      <c r="G139" s="145">
        <f t="shared" si="209"/>
        <v>1667.599964</v>
      </c>
      <c r="H139" s="146">
        <f t="shared" si="210"/>
        <v>12.297879779763919</v>
      </c>
      <c r="I139" s="147">
        <f t="shared" si="211"/>
        <v>11.5</v>
      </c>
      <c r="J139" s="148">
        <f t="shared" si="212"/>
        <v>0.70592391515545561</v>
      </c>
      <c r="K139" s="148">
        <f t="shared" si="212"/>
        <v>0.84751369755491968</v>
      </c>
      <c r="L139" s="149">
        <f t="shared" si="218"/>
        <v>11.584427395715421</v>
      </c>
      <c r="M139" s="113">
        <f t="shared" si="213"/>
        <v>0.66497026222958699</v>
      </c>
      <c r="N139" s="113">
        <f t="shared" si="214"/>
        <v>-4.0953652925868611E-2</v>
      </c>
      <c r="O139" s="113">
        <f t="shared" si="219"/>
        <v>0.79834581833013318</v>
      </c>
      <c r="P139" s="113">
        <f t="shared" si="220"/>
        <v>-4.9167879224786493E-2</v>
      </c>
      <c r="Q139" s="150">
        <f t="shared" si="215"/>
        <v>11.5</v>
      </c>
      <c r="R139" s="113">
        <f t="shared" si="216"/>
        <v>0.71110646452326509</v>
      </c>
      <c r="S139" s="113">
        <f t="shared" si="217"/>
        <v>5.1825493678094858E-3</v>
      </c>
      <c r="T139" s="113">
        <f t="shared" si="221"/>
        <v>0.85373573013054127</v>
      </c>
      <c r="U139" s="113">
        <f t="shared" si="222"/>
        <v>6.2220325756215944E-3</v>
      </c>
      <c r="W139" s="114"/>
      <c r="X139" s="114"/>
      <c r="Y139" s="113"/>
      <c r="Z139" s="115">
        <f t="shared" si="223"/>
        <v>122754.36156544575</v>
      </c>
      <c r="AA139" s="115">
        <f t="shared" si="224"/>
        <v>114790.12506899999</v>
      </c>
      <c r="AB139" s="115">
        <f t="shared" si="225"/>
        <v>7046.3560443385113</v>
      </c>
      <c r="AC139" s="115">
        <f t="shared" si="226"/>
        <v>7098.086956521739</v>
      </c>
      <c r="AD139" s="115">
        <f t="shared" si="227"/>
        <v>6637.5669190000008</v>
      </c>
      <c r="AE139" s="115">
        <f t="shared" si="228"/>
        <v>102246.41768743513</v>
      </c>
      <c r="AF139" s="115">
        <f t="shared" si="229"/>
        <v>95612.725482999987</v>
      </c>
      <c r="AG139" s="115">
        <f t="shared" si="230"/>
        <v>7046.3560441218106</v>
      </c>
      <c r="AH139" s="115">
        <f t="shared" si="231"/>
        <v>7098.0869565217399</v>
      </c>
      <c r="AI139" s="115">
        <f t="shared" si="232"/>
        <v>6637.5669190000008</v>
      </c>
      <c r="AK139" s="151"/>
      <c r="AL139" s="42" t="s">
        <v>403</v>
      </c>
      <c r="AM139" s="44">
        <v>81628</v>
      </c>
      <c r="AN139" s="44">
        <v>6637.5669189999999</v>
      </c>
      <c r="AO139" s="44">
        <v>1676.5831230000001</v>
      </c>
      <c r="AP139" s="44">
        <v>1667.599964</v>
      </c>
      <c r="AQ139" s="44">
        <v>12.297879779763921</v>
      </c>
      <c r="AR139" s="181">
        <v>11.5</v>
      </c>
      <c r="AS139" s="181">
        <v>70.592391515545557</v>
      </c>
      <c r="AT139" s="44">
        <v>84.751369755491964</v>
      </c>
      <c r="AU139" s="44">
        <v>0.79787977976392088</v>
      </c>
      <c r="AV139" s="44">
        <v>76884.034612239979</v>
      </c>
      <c r="AW139" s="44">
        <v>-4743.9653877600003</v>
      </c>
      <c r="AX139" s="44">
        <v>-408.78912553870657</v>
      </c>
      <c r="AY139" s="125"/>
    </row>
    <row r="140" spans="1:51" x14ac:dyDescent="0.25">
      <c r="B140" s="112" t="str">
        <f t="shared" si="208"/>
        <v>HC Turkey Gravy</v>
      </c>
      <c r="D140" s="144">
        <f t="shared" si="209"/>
        <v>21911</v>
      </c>
      <c r="E140" s="145">
        <f t="shared" si="209"/>
        <v>1589.2167499999998</v>
      </c>
      <c r="F140" s="145">
        <f t="shared" si="209"/>
        <v>376.83326400000004</v>
      </c>
      <c r="G140" s="145">
        <f t="shared" si="209"/>
        <v>400.73332000000005</v>
      </c>
      <c r="H140" s="146">
        <f t="shared" si="210"/>
        <v>13.7872949048643</v>
      </c>
      <c r="I140" s="147">
        <f t="shared" si="211"/>
        <v>13.75</v>
      </c>
      <c r="J140" s="148">
        <f t="shared" si="212"/>
        <v>0.67328819238005588</v>
      </c>
      <c r="K140" s="148">
        <f t="shared" si="212"/>
        <v>0.81052224577352772</v>
      </c>
      <c r="L140" s="149">
        <f t="shared" si="218"/>
        <v>13.750000000199933</v>
      </c>
      <c r="M140" s="113">
        <f t="shared" si="213"/>
        <v>0.67146693453943351</v>
      </c>
      <c r="N140" s="113">
        <f t="shared" si="214"/>
        <v>-1.8212578406223701E-3</v>
      </c>
      <c r="O140" s="113">
        <f t="shared" si="219"/>
        <v>0.80832976713887406</v>
      </c>
      <c r="P140" s="113">
        <f t="shared" si="220"/>
        <v>-2.1924786346536607E-3</v>
      </c>
      <c r="Q140" s="150">
        <f t="shared" si="215"/>
        <v>13.75</v>
      </c>
      <c r="R140" s="113">
        <f t="shared" si="216"/>
        <v>0.67328819238984594</v>
      </c>
      <c r="S140" s="113">
        <f t="shared" si="217"/>
        <v>9.7900576534470929E-12</v>
      </c>
      <c r="T140" s="113">
        <f t="shared" si="221"/>
        <v>0.81052224581265042</v>
      </c>
      <c r="U140" s="113">
        <f t="shared" si="222"/>
        <v>3.9122705075556041E-11</v>
      </c>
      <c r="W140" s="114"/>
      <c r="X140" s="114"/>
      <c r="Y140" s="113"/>
      <c r="Z140" s="115">
        <f t="shared" si="223"/>
        <v>32631.539801775936</v>
      </c>
      <c r="AA140" s="115">
        <f t="shared" si="224"/>
        <v>32543.270842499995</v>
      </c>
      <c r="AB140" s="115">
        <f t="shared" si="225"/>
        <v>1593.527272704102</v>
      </c>
      <c r="AC140" s="115">
        <f t="shared" si="226"/>
        <v>1593.5272727272729</v>
      </c>
      <c r="AD140" s="115">
        <f t="shared" si="227"/>
        <v>1589.21675</v>
      </c>
      <c r="AE140" s="115">
        <f t="shared" si="228"/>
        <v>27106.511340730583</v>
      </c>
      <c r="AF140" s="115">
        <f t="shared" si="229"/>
        <v>27033.1876925</v>
      </c>
      <c r="AG140" s="115">
        <f t="shared" si="230"/>
        <v>1593.5272726503556</v>
      </c>
      <c r="AH140" s="115">
        <f t="shared" si="231"/>
        <v>1593.5272727272727</v>
      </c>
      <c r="AI140" s="115">
        <f t="shared" si="232"/>
        <v>1589.21675</v>
      </c>
      <c r="AK140" s="151"/>
      <c r="AL140" s="42" t="s">
        <v>404</v>
      </c>
      <c r="AM140" s="44">
        <v>21911</v>
      </c>
      <c r="AN140" s="44">
        <v>1589.2167499999998</v>
      </c>
      <c r="AO140" s="44">
        <v>376.83326400000004</v>
      </c>
      <c r="AP140" s="44">
        <v>400.73332000000005</v>
      </c>
      <c r="AQ140" s="44">
        <v>13.7872949048643</v>
      </c>
      <c r="AR140" s="181">
        <v>13.75</v>
      </c>
      <c r="AS140" s="181">
        <v>67.328819238005593</v>
      </c>
      <c r="AT140" s="44">
        <v>81.052224577352774</v>
      </c>
      <c r="AU140" s="44">
        <v>3.7294904864299955E-2</v>
      </c>
      <c r="AV140" s="44">
        <v>21851.7303125</v>
      </c>
      <c r="AW140" s="44">
        <v>-59.269687499999421</v>
      </c>
      <c r="AX140" s="44">
        <v>-4.310522727272728</v>
      </c>
      <c r="AY140" s="125"/>
    </row>
    <row r="141" spans="1:51" x14ac:dyDescent="0.25">
      <c r="B141" s="112" t="str">
        <f t="shared" si="208"/>
        <v>Home Chef White Chicken Chili</v>
      </c>
      <c r="D141" s="144">
        <f t="shared" si="209"/>
        <v>8515</v>
      </c>
      <c r="E141" s="145">
        <f t="shared" si="209"/>
        <v>1012.116706</v>
      </c>
      <c r="F141" s="145">
        <f t="shared" si="209"/>
        <v>146.56662999999998</v>
      </c>
      <c r="G141" s="145">
        <f t="shared" si="209"/>
        <v>162.58333099999999</v>
      </c>
      <c r="H141" s="146">
        <f t="shared" si="210"/>
        <v>8.4130614083550164</v>
      </c>
      <c r="I141" s="147">
        <f t="shared" si="211"/>
        <v>9.3699999999999992</v>
      </c>
      <c r="J141" s="148">
        <f t="shared" si="212"/>
        <v>0.68725838862987232</v>
      </c>
      <c r="K141" s="148">
        <f t="shared" si="212"/>
        <v>0.78369263835325864</v>
      </c>
      <c r="L141" s="149">
        <f t="shared" si="218"/>
        <v>9.3772204081701176</v>
      </c>
      <c r="M141" s="113">
        <f t="shared" si="213"/>
        <v>0.76602001040263878</v>
      </c>
      <c r="N141" s="113">
        <f t="shared" si="214"/>
        <v>7.8761621772766466E-2</v>
      </c>
      <c r="O141" s="113">
        <f t="shared" si="219"/>
        <v>0.87350587909033328</v>
      </c>
      <c r="P141" s="113">
        <f t="shared" si="220"/>
        <v>8.981324073707464E-2</v>
      </c>
      <c r="Q141" s="150">
        <f t="shared" si="215"/>
        <v>9.3699999999999992</v>
      </c>
      <c r="R141" s="113">
        <f t="shared" si="216"/>
        <v>0.68778798159510657</v>
      </c>
      <c r="S141" s="113">
        <f t="shared" si="217"/>
        <v>5.2959296523424904E-4</v>
      </c>
      <c r="T141" s="113">
        <f t="shared" si="221"/>
        <v>0.78429654229947776</v>
      </c>
      <c r="U141" s="113">
        <f t="shared" si="222"/>
        <v>6.039039462191198E-4</v>
      </c>
      <c r="W141" s="114"/>
      <c r="X141" s="114"/>
      <c r="Y141" s="113"/>
      <c r="Z141" s="115">
        <f t="shared" si="223"/>
        <v>11115.897606283559</v>
      </c>
      <c r="AA141" s="115">
        <f t="shared" si="224"/>
        <v>12380.268669790001</v>
      </c>
      <c r="AB141" s="115">
        <f t="shared" si="225"/>
        <v>908.05160051278222</v>
      </c>
      <c r="AC141" s="115">
        <f t="shared" si="226"/>
        <v>908.75133404482392</v>
      </c>
      <c r="AD141" s="115">
        <f t="shared" si="227"/>
        <v>1012.1167059999999</v>
      </c>
      <c r="AE141" s="115">
        <f t="shared" si="228"/>
        <v>9748.074058605649</v>
      </c>
      <c r="AF141" s="115">
        <f t="shared" si="229"/>
        <v>10856.862858319999</v>
      </c>
      <c r="AG141" s="115">
        <f t="shared" si="230"/>
        <v>908.05160060579533</v>
      </c>
      <c r="AH141" s="115">
        <f t="shared" si="231"/>
        <v>908.75133404482403</v>
      </c>
      <c r="AI141" s="115">
        <f t="shared" si="232"/>
        <v>1012.116706</v>
      </c>
      <c r="AK141" s="151"/>
      <c r="AL141" s="42" t="s">
        <v>493</v>
      </c>
      <c r="AM141" s="44">
        <v>8515</v>
      </c>
      <c r="AN141" s="44">
        <v>1012.116706</v>
      </c>
      <c r="AO141" s="44">
        <v>146.56662999999998</v>
      </c>
      <c r="AP141" s="44">
        <v>162.58333099999999</v>
      </c>
      <c r="AQ141" s="44">
        <v>8.4130614083550164</v>
      </c>
      <c r="AR141" s="181">
        <v>9.3699999999999992</v>
      </c>
      <c r="AS141" s="181">
        <v>68.725838862987231</v>
      </c>
      <c r="AT141" s="44">
        <v>78.369263835325867</v>
      </c>
      <c r="AU141" s="44">
        <v>-0.95693859164498352</v>
      </c>
      <c r="AV141" s="44">
        <v>9491.2022021299999</v>
      </c>
      <c r="AW141" s="44">
        <v>976.20220212999993</v>
      </c>
      <c r="AX141" s="44">
        <v>104.06510548754473</v>
      </c>
      <c r="AY141" s="125"/>
    </row>
    <row r="142" spans="1:51" x14ac:dyDescent="0.25">
      <c r="B142" s="112" t="str">
        <f t="shared" si="208"/>
        <v>None</v>
      </c>
      <c r="D142" s="144">
        <f t="shared" si="209"/>
        <v>0</v>
      </c>
      <c r="E142" s="145">
        <f t="shared" si="209"/>
        <v>49.166671000000008</v>
      </c>
      <c r="F142" s="145">
        <f t="shared" si="209"/>
        <v>83.683330000000012</v>
      </c>
      <c r="G142" s="145">
        <f t="shared" si="209"/>
        <v>379.28333299999997</v>
      </c>
      <c r="H142" s="146">
        <f t="shared" si="210"/>
        <v>0</v>
      </c>
      <c r="I142" s="147">
        <f t="shared" si="211"/>
        <v>1</v>
      </c>
      <c r="J142" s="148">
        <f t="shared" si="212"/>
        <v>0</v>
      </c>
      <c r="K142" s="148">
        <f t="shared" si="212"/>
        <v>0</v>
      </c>
      <c r="L142" s="149">
        <f t="shared" si="218"/>
        <v>0</v>
      </c>
      <c r="M142" s="113">
        <f t="shared" si="213"/>
        <v>0</v>
      </c>
      <c r="N142" s="113">
        <f t="shared" si="214"/>
        <v>0</v>
      </c>
      <c r="O142" s="113">
        <f t="shared" si="219"/>
        <v>0</v>
      </c>
      <c r="P142" s="113">
        <f t="shared" si="220"/>
        <v>0</v>
      </c>
      <c r="Q142" s="150">
        <f t="shared" si="215"/>
        <v>1</v>
      </c>
      <c r="R142" s="113">
        <f t="shared" si="216"/>
        <v>0</v>
      </c>
      <c r="S142" s="113">
        <f t="shared" si="217"/>
        <v>0</v>
      </c>
      <c r="T142" s="113">
        <f t="shared" si="221"/>
        <v>0</v>
      </c>
      <c r="U142" s="113">
        <f t="shared" si="222"/>
        <v>0</v>
      </c>
      <c r="W142" s="114"/>
      <c r="X142" s="114"/>
      <c r="Y142" s="113"/>
      <c r="Z142" s="115">
        <f t="shared" si="223"/>
        <v>0</v>
      </c>
      <c r="AA142" s="115">
        <f t="shared" si="224"/>
        <v>512.13333399999999</v>
      </c>
      <c r="AB142" s="115">
        <f t="shared" si="225"/>
        <v>0</v>
      </c>
      <c r="AC142" s="115">
        <f t="shared" si="226"/>
        <v>0</v>
      </c>
      <c r="AD142" s="115">
        <f t="shared" si="227"/>
        <v>0</v>
      </c>
      <c r="AE142" s="115">
        <f t="shared" si="228"/>
        <v>0</v>
      </c>
      <c r="AF142" s="115">
        <f t="shared" si="229"/>
        <v>132.85000100000002</v>
      </c>
      <c r="AG142" s="115">
        <f t="shared" si="230"/>
        <v>0</v>
      </c>
      <c r="AH142" s="115">
        <f t="shared" si="231"/>
        <v>0</v>
      </c>
      <c r="AI142" s="115">
        <f t="shared" si="232"/>
        <v>0</v>
      </c>
      <c r="AK142" s="151"/>
      <c r="AL142" s="42" t="s">
        <v>337</v>
      </c>
      <c r="AM142" s="44">
        <v>0</v>
      </c>
      <c r="AN142" s="44">
        <v>49.166671000000008</v>
      </c>
      <c r="AO142" s="44">
        <v>83.683330000000012</v>
      </c>
      <c r="AP142" s="44">
        <v>379.28333299999997</v>
      </c>
      <c r="AQ142" s="44">
        <v>0</v>
      </c>
      <c r="AR142" s="181">
        <v>1</v>
      </c>
      <c r="AS142" s="181">
        <v>0</v>
      </c>
      <c r="AT142" s="44">
        <v>0</v>
      </c>
      <c r="AU142" s="44">
        <v>-1</v>
      </c>
      <c r="AV142" s="44">
        <v>49.166671000000008</v>
      </c>
      <c r="AW142" s="44">
        <v>49.166671000000008</v>
      </c>
      <c r="AX142" s="44">
        <v>49.166671000000008</v>
      </c>
      <c r="AY142" s="125"/>
    </row>
    <row r="143" spans="1:51" x14ac:dyDescent="0.25">
      <c r="B143" s="153" t="str">
        <f>CONCATENATE(A105," Subtotal")</f>
        <v>Soup Modern Subtotal</v>
      </c>
      <c r="C143" s="154"/>
      <c r="D143" s="155">
        <f>SUM(D106:D142)</f>
        <v>1329645.6000000001</v>
      </c>
      <c r="E143" s="155">
        <f>SUM(E106:E142)</f>
        <v>117770.47108400002</v>
      </c>
      <c r="F143" s="155">
        <f>SUM(F106:F142)</f>
        <v>25696.196312000004</v>
      </c>
      <c r="G143" s="155">
        <f>SUM(G106:G142)</f>
        <v>40318.299422999997</v>
      </c>
      <c r="H143" s="156">
        <f t="shared" ref="H143" si="252">D143/E143</f>
        <v>11.290144191166798</v>
      </c>
      <c r="I143" s="157"/>
      <c r="J143" s="158">
        <f>AB143/(SUM($E143:$G143))</f>
        <v>0.62661682038336919</v>
      </c>
      <c r="K143" s="158">
        <f>AG143/(SUM($E143:$F143))</f>
        <v>0.8027139663744205</v>
      </c>
      <c r="L143" s="159">
        <f>D143/(J143*(E143+F143+G143))</f>
        <v>11.545795686469281</v>
      </c>
      <c r="M143" s="160">
        <f>AD143/(SUM($E143:$G143))</f>
        <v>0.64053826844791628</v>
      </c>
      <c r="N143" s="161">
        <f>M143-J143</f>
        <v>1.3921448064547093E-2</v>
      </c>
      <c r="O143" s="160">
        <f>AI143/(SUM($E143:$F143))</f>
        <v>0.82054812138392363</v>
      </c>
      <c r="P143" s="161">
        <f>O143-K143</f>
        <v>1.7834155009503139E-2</v>
      </c>
      <c r="Q143" s="159">
        <f>D143/(R143*(E143+F143+G143))</f>
        <v>11.487056068317436</v>
      </c>
      <c r="R143" s="162">
        <f>AC143/(SUM($E143:$G143))</f>
        <v>0.62982105587573012</v>
      </c>
      <c r="S143" s="161">
        <f>R143-J143</f>
        <v>3.2042354923609295E-3</v>
      </c>
      <c r="T143" s="162">
        <f>AH143/(SUM($E143:$F143))</f>
        <v>0.80681906088003186</v>
      </c>
      <c r="U143" s="161">
        <f>T143-K143</f>
        <v>4.1050945056113619E-3</v>
      </c>
      <c r="V143" s="153"/>
      <c r="W143" s="153"/>
      <c r="X143" s="153"/>
      <c r="Y143" s="113"/>
      <c r="Z143" s="163">
        <f t="shared" ref="Z143:AI143" si="253">SUM(Z106:Z142)</f>
        <v>2086168.9809647615</v>
      </c>
      <c r="AA143" s="163">
        <f t="shared" si="253"/>
        <v>2097776.2768929098</v>
      </c>
      <c r="AB143" s="163">
        <f t="shared" si="253"/>
        <v>115162.75154238481</v>
      </c>
      <c r="AC143" s="163">
        <f t="shared" si="253"/>
        <v>115751.64185602861</v>
      </c>
      <c r="AD143" s="163">
        <f t="shared" si="253"/>
        <v>117721.30441300002</v>
      </c>
      <c r="AE143" s="163">
        <f t="shared" si="253"/>
        <v>1630348.2149891341</v>
      </c>
      <c r="AF143" s="163">
        <f t="shared" si="253"/>
        <v>1639522.8123398498</v>
      </c>
      <c r="AG143" s="163">
        <f t="shared" si="253"/>
        <v>115162.69762796295</v>
      </c>
      <c r="AH143" s="163">
        <f t="shared" si="253"/>
        <v>115751.64185602863</v>
      </c>
      <c r="AI143" s="163">
        <f t="shared" si="253"/>
        <v>117721.30441300003</v>
      </c>
      <c r="AK143" s="164"/>
      <c r="AL143" s="182" t="s">
        <v>345</v>
      </c>
      <c r="AM143" s="183">
        <v>1329645.6000000001</v>
      </c>
      <c r="AN143" s="183">
        <v>117770.47108399996</v>
      </c>
      <c r="AO143" s="183">
        <v>25696.196312</v>
      </c>
      <c r="AP143" s="183">
        <v>40318.299423000004</v>
      </c>
      <c r="AQ143" s="183">
        <v>11.290144191166801</v>
      </c>
      <c r="AR143" s="183">
        <v>11.441286724454065</v>
      </c>
      <c r="AS143" s="183">
        <v>62.66168203833697</v>
      </c>
      <c r="AT143" s="183">
        <v>80.27139663744201</v>
      </c>
      <c r="AU143" s="183">
        <v>-0.15114253328726363</v>
      </c>
      <c r="AV143" s="183">
        <v>1347445.7273460701</v>
      </c>
      <c r="AW143" s="183">
        <v>17800.127346069989</v>
      </c>
      <c r="AX143" s="183">
        <v>2607.719539677777</v>
      </c>
      <c r="AY143" s="125"/>
    </row>
    <row r="144" spans="1:51" x14ac:dyDescent="0.25">
      <c r="A144" s="136" t="str">
        <f>AL144</f>
        <v>Soup Rovema</v>
      </c>
      <c r="B144" s="112"/>
      <c r="C144" s="153"/>
      <c r="D144" s="155"/>
      <c r="E144" s="155"/>
      <c r="F144" s="155"/>
      <c r="G144" s="155"/>
      <c r="H144" s="153"/>
      <c r="I144" s="153"/>
      <c r="J144" s="158"/>
      <c r="K144" s="158"/>
      <c r="L144" s="159"/>
      <c r="M144" s="161"/>
      <c r="N144" s="161"/>
      <c r="O144" s="161"/>
      <c r="P144" s="161"/>
      <c r="Q144" s="159"/>
      <c r="R144" s="161"/>
      <c r="S144" s="161"/>
      <c r="T144" s="161"/>
      <c r="U144" s="161"/>
      <c r="V144" s="168"/>
      <c r="W144" s="168"/>
      <c r="X144" s="168"/>
      <c r="Y144" s="169"/>
      <c r="AK144" s="167"/>
      <c r="AL144" s="42" t="s">
        <v>494</v>
      </c>
      <c r="AM144" s="42"/>
      <c r="AN144" s="42"/>
      <c r="AO144" s="42"/>
      <c r="AP144" s="42"/>
      <c r="AQ144" s="42"/>
      <c r="AR144" s="184"/>
      <c r="AS144" s="184"/>
      <c r="AT144" s="42"/>
      <c r="AU144" s="42"/>
      <c r="AV144" s="42"/>
      <c r="AW144" s="42"/>
      <c r="AX144" s="42"/>
      <c r="AY144" s="125"/>
    </row>
    <row r="145" spans="1:51" x14ac:dyDescent="0.25">
      <c r="B145" s="112" t="str">
        <f t="shared" ref="B145:B147" si="254">AL145</f>
        <v>German Dressing</v>
      </c>
      <c r="D145" s="144">
        <f t="shared" ref="D145:G147" si="255">AM145</f>
        <v>0</v>
      </c>
      <c r="E145" s="145">
        <f t="shared" si="255"/>
        <v>1.6667000000000001E-2</v>
      </c>
      <c r="F145" s="145">
        <f>AO145</f>
        <v>0</v>
      </c>
      <c r="G145" s="145">
        <f>AP145</f>
        <v>0</v>
      </c>
      <c r="H145" s="146">
        <f t="shared" ref="H145:H147" si="256">IF(ISERROR(D145/E145),0,D145/E145)</f>
        <v>0</v>
      </c>
      <c r="I145" s="147">
        <f t="shared" ref="I145:I147" si="257">AR145</f>
        <v>6.66</v>
      </c>
      <c r="J145" s="148">
        <f t="shared" ref="J145:K147" si="258">AS145/100</f>
        <v>0</v>
      </c>
      <c r="K145" s="148">
        <f t="shared" si="258"/>
        <v>0</v>
      </c>
      <c r="L145" s="149">
        <f>IF(ISERROR(D145/(J145*(E145+F145+G145))),0,D145/(J145*(E145+F145+G145)))</f>
        <v>0</v>
      </c>
      <c r="M145" s="113">
        <f t="shared" ref="M145:M147" si="259">IF(ISERROR(D145/Z145),0,D145/Z145)</f>
        <v>0</v>
      </c>
      <c r="N145" s="113">
        <f t="shared" ref="N145:N147" si="260">M145-J145</f>
        <v>0</v>
      </c>
      <c r="O145" s="113">
        <f>IF(ISERROR(D145/AE145),0,D145/AE145)</f>
        <v>0</v>
      </c>
      <c r="P145" s="113">
        <f>O145-K145</f>
        <v>0</v>
      </c>
      <c r="Q145" s="150">
        <f t="shared" ref="Q145:Q147" si="261">I145</f>
        <v>6.66</v>
      </c>
      <c r="R145" s="113">
        <f t="shared" ref="R145:R147" si="262">IF(ISERROR(D145/AA145),0,D145/AA145)</f>
        <v>0</v>
      </c>
      <c r="S145" s="113">
        <f t="shared" ref="S145:S147" si="263">R145-J145</f>
        <v>0</v>
      </c>
      <c r="T145" s="113">
        <f>IF(ISERROR(D145/AF145),0,D145/AF145)</f>
        <v>0</v>
      </c>
      <c r="U145" s="113">
        <f>T145-K145</f>
        <v>0</v>
      </c>
      <c r="W145" s="114"/>
      <c r="X145" s="114"/>
      <c r="Y145" s="113"/>
      <c r="Z145" s="115">
        <f>(SUM($E145:$G145))*$H145</f>
        <v>0</v>
      </c>
      <c r="AA145" s="115">
        <f>(SUM($E145:$G145))*$Q145</f>
        <v>0.11100222000000001</v>
      </c>
      <c r="AB145" s="115">
        <f>(SUM($E145:$G145))*$J145</f>
        <v>0</v>
      </c>
      <c r="AC145" s="115">
        <f>SUM(($E145:$G145))*$R145</f>
        <v>0</v>
      </c>
      <c r="AD145" s="115">
        <f>SUM(($E145:$G145))*$M145</f>
        <v>0</v>
      </c>
      <c r="AE145" s="115">
        <f>(SUM($E145:$F145))*$H145</f>
        <v>0</v>
      </c>
      <c r="AF145" s="115">
        <f>(SUM($E145:$F145))*$Q145</f>
        <v>0.11100222000000001</v>
      </c>
      <c r="AG145" s="115">
        <f>(SUM($E145:$F145))*$K145</f>
        <v>0</v>
      </c>
      <c r="AH145" s="115">
        <f>SUM(($E145:$F145))*$T145</f>
        <v>0</v>
      </c>
      <c r="AI145" s="115">
        <f>SUM(($E145:$F145))*$O145</f>
        <v>0</v>
      </c>
      <c r="AK145" s="151"/>
      <c r="AL145" s="42" t="s">
        <v>377</v>
      </c>
      <c r="AM145" s="44">
        <v>0</v>
      </c>
      <c r="AN145" s="44">
        <v>1.6667000000000001E-2</v>
      </c>
      <c r="AO145" s="44">
        <v>0</v>
      </c>
      <c r="AP145" s="44">
        <v>0</v>
      </c>
      <c r="AQ145" s="44">
        <v>0</v>
      </c>
      <c r="AR145" s="181">
        <v>6.66</v>
      </c>
      <c r="AS145" s="181">
        <v>0</v>
      </c>
      <c r="AT145" s="44">
        <v>0</v>
      </c>
      <c r="AU145" s="44">
        <v>-6.66</v>
      </c>
      <c r="AV145" s="44">
        <v>0.11100222</v>
      </c>
      <c r="AW145" s="44">
        <v>0.11100222</v>
      </c>
      <c r="AX145" s="44">
        <v>1.6667000000000001E-2</v>
      </c>
      <c r="AY145" s="125"/>
    </row>
    <row r="146" spans="1:51" x14ac:dyDescent="0.25">
      <c r="B146" s="112" t="str">
        <f t="shared" si="254"/>
        <v>None</v>
      </c>
      <c r="D146" s="144">
        <f t="shared" si="255"/>
        <v>0</v>
      </c>
      <c r="E146" s="145">
        <f t="shared" si="255"/>
        <v>-1.6666E-2</v>
      </c>
      <c r="F146" s="145">
        <f t="shared" si="255"/>
        <v>1837.9333329999999</v>
      </c>
      <c r="G146" s="145">
        <f t="shared" si="255"/>
        <v>0</v>
      </c>
      <c r="H146" s="146">
        <f t="shared" si="256"/>
        <v>0</v>
      </c>
      <c r="I146" s="147">
        <f t="shared" si="257"/>
        <v>1</v>
      </c>
      <c r="J146" s="148">
        <f t="shared" si="258"/>
        <v>0</v>
      </c>
      <c r="K146" s="148">
        <f t="shared" si="258"/>
        <v>0</v>
      </c>
      <c r="L146" s="149">
        <f t="shared" ref="L146:L147" si="264">IF(ISERROR(D146/(J146*(E146+F146+G146))),0,D146/(J146*(E146+F146+G146)))</f>
        <v>0</v>
      </c>
      <c r="M146" s="113">
        <f t="shared" si="259"/>
        <v>0</v>
      </c>
      <c r="N146" s="113">
        <f t="shared" si="260"/>
        <v>0</v>
      </c>
      <c r="O146" s="113">
        <f t="shared" ref="O146:O147" si="265">IF(ISERROR(D146/AE146),0,D146/AE146)</f>
        <v>0</v>
      </c>
      <c r="P146" s="113">
        <f t="shared" ref="P146:P147" si="266">O146-K146</f>
        <v>0</v>
      </c>
      <c r="Q146" s="150">
        <f t="shared" si="261"/>
        <v>1</v>
      </c>
      <c r="R146" s="113">
        <f t="shared" si="262"/>
        <v>0</v>
      </c>
      <c r="S146" s="113">
        <f t="shared" si="263"/>
        <v>0</v>
      </c>
      <c r="T146" s="113">
        <f t="shared" ref="T146:T147" si="267">IF(ISERROR(D146/AF146),0,D146/AF146)</f>
        <v>0</v>
      </c>
      <c r="U146" s="113">
        <f t="shared" ref="U146:U147" si="268">T146-K146</f>
        <v>0</v>
      </c>
      <c r="W146" s="114"/>
      <c r="X146" s="114"/>
      <c r="Y146" s="113"/>
      <c r="Z146" s="115">
        <f t="shared" ref="Z146:Z147" si="269">(SUM($E146:$G146))*$H146</f>
        <v>0</v>
      </c>
      <c r="AA146" s="115">
        <f t="shared" ref="AA146:AA147" si="270">(SUM($E146:$G146))*$Q146</f>
        <v>1837.916667</v>
      </c>
      <c r="AB146" s="115">
        <f t="shared" ref="AB146:AB147" si="271">(SUM($E146:$G146))*$J146</f>
        <v>0</v>
      </c>
      <c r="AC146" s="115">
        <f t="shared" ref="AC146:AC147" si="272">SUM(($E146:$G146))*$R146</f>
        <v>0</v>
      </c>
      <c r="AD146" s="115">
        <f t="shared" ref="AD146:AD147" si="273">SUM(($E146:$G146))*$M146</f>
        <v>0</v>
      </c>
      <c r="AE146" s="115">
        <f t="shared" ref="AE146:AE147" si="274">(SUM($E146:$F146))*$H146</f>
        <v>0</v>
      </c>
      <c r="AF146" s="115">
        <f t="shared" ref="AF146:AF147" si="275">(SUM($E146:$F146))*$Q146</f>
        <v>1837.916667</v>
      </c>
      <c r="AG146" s="115">
        <f t="shared" ref="AG146:AG147" si="276">(SUM($E146:$F146))*$K146</f>
        <v>0</v>
      </c>
      <c r="AH146" s="115">
        <f t="shared" ref="AH146:AH147" si="277">SUM(($E146:$F146))*$T146</f>
        <v>0</v>
      </c>
      <c r="AI146" s="115">
        <f t="shared" ref="AI146:AI147" si="278">SUM(($E146:$F146))*$O146</f>
        <v>0</v>
      </c>
      <c r="AK146" s="151"/>
      <c r="AL146" s="42" t="s">
        <v>337</v>
      </c>
      <c r="AM146" s="44">
        <v>0</v>
      </c>
      <c r="AN146" s="44">
        <v>-1.6666E-2</v>
      </c>
      <c r="AO146" s="44">
        <v>1837.9333329999999</v>
      </c>
      <c r="AP146" s="44">
        <v>0</v>
      </c>
      <c r="AQ146" s="44">
        <v>0</v>
      </c>
      <c r="AR146" s="181">
        <v>1</v>
      </c>
      <c r="AS146" s="181">
        <v>0</v>
      </c>
      <c r="AT146" s="44">
        <v>0</v>
      </c>
      <c r="AU146" s="44">
        <v>-1</v>
      </c>
      <c r="AV146" s="44">
        <v>-1.6666E-2</v>
      </c>
      <c r="AW146" s="44">
        <v>-1.6666E-2</v>
      </c>
      <c r="AX146" s="44">
        <v>-1.6666E-2</v>
      </c>
      <c r="AY146" s="125"/>
    </row>
    <row r="147" spans="1:51" x14ac:dyDescent="0.25">
      <c r="B147" s="112" t="str">
        <f t="shared" si="254"/>
        <v>Pot Pie Filling Component</v>
      </c>
      <c r="D147" s="144">
        <f t="shared" si="255"/>
        <v>1220.83</v>
      </c>
      <c r="E147" s="145">
        <f t="shared" si="255"/>
        <v>198.78333900000001</v>
      </c>
      <c r="F147" s="145">
        <f t="shared" si="255"/>
        <v>35.883330999999998</v>
      </c>
      <c r="G147" s="145">
        <f t="shared" si="255"/>
        <v>144.133332</v>
      </c>
      <c r="H147" s="146">
        <f t="shared" si="256"/>
        <v>6.1415106826432764</v>
      </c>
      <c r="I147" s="147">
        <f t="shared" si="257"/>
        <v>6.66</v>
      </c>
      <c r="J147" s="148">
        <f t="shared" si="258"/>
        <v>0.48391712479938342</v>
      </c>
      <c r="K147" s="148">
        <f t="shared" si="258"/>
        <v>0.78114121545793591</v>
      </c>
      <c r="L147" s="149">
        <f t="shared" si="264"/>
        <v>6.6599999987635057</v>
      </c>
      <c r="M147" s="113">
        <f t="shared" si="259"/>
        <v>0.52477121951018368</v>
      </c>
      <c r="N147" s="113">
        <f t="shared" si="260"/>
        <v>4.0854094710800259E-2</v>
      </c>
      <c r="O147" s="113">
        <f t="shared" si="265"/>
        <v>0.84708808029704441</v>
      </c>
      <c r="P147" s="113">
        <f t="shared" si="266"/>
        <v>6.5946864839108499E-2</v>
      </c>
      <c r="Q147" s="150">
        <f t="shared" si="261"/>
        <v>6.66</v>
      </c>
      <c r="R147" s="113">
        <f t="shared" si="262"/>
        <v>0.48391712470953946</v>
      </c>
      <c r="S147" s="113">
        <f t="shared" si="263"/>
        <v>-8.9843965600522324E-11</v>
      </c>
      <c r="T147" s="113">
        <f t="shared" si="267"/>
        <v>0.78114121535797043</v>
      </c>
      <c r="U147" s="113">
        <f t="shared" si="268"/>
        <v>-9.9965480337971258E-11</v>
      </c>
      <c r="W147" s="114"/>
      <c r="X147" s="114"/>
      <c r="Y147" s="113"/>
      <c r="Z147" s="115">
        <f t="shared" si="269"/>
        <v>2326.4042588682946</v>
      </c>
      <c r="AA147" s="115">
        <f t="shared" si="270"/>
        <v>2522.8080133200001</v>
      </c>
      <c r="AB147" s="115">
        <f t="shared" si="271"/>
        <v>183.30780784184068</v>
      </c>
      <c r="AC147" s="115">
        <f t="shared" si="272"/>
        <v>183.30780780780779</v>
      </c>
      <c r="AD147" s="115">
        <f t="shared" si="273"/>
        <v>198.78333900000001</v>
      </c>
      <c r="AE147" s="115">
        <f t="shared" si="274"/>
        <v>1441.2078606653245</v>
      </c>
      <c r="AF147" s="115">
        <f t="shared" si="275"/>
        <v>1562.8800222000002</v>
      </c>
      <c r="AG147" s="115">
        <f t="shared" si="276"/>
        <v>183.30780783126636</v>
      </c>
      <c r="AH147" s="115">
        <f t="shared" si="277"/>
        <v>183.30780780780779</v>
      </c>
      <c r="AI147" s="115">
        <f t="shared" si="278"/>
        <v>198.78333900000004</v>
      </c>
      <c r="AK147" s="151"/>
      <c r="AL147" s="42" t="s">
        <v>384</v>
      </c>
      <c r="AM147" s="44">
        <v>1220.83</v>
      </c>
      <c r="AN147" s="44">
        <v>198.78333900000001</v>
      </c>
      <c r="AO147" s="44">
        <v>35.883330999999998</v>
      </c>
      <c r="AP147" s="44">
        <v>144.133332</v>
      </c>
      <c r="AQ147" s="44">
        <v>6.1415106826432773</v>
      </c>
      <c r="AR147" s="181">
        <v>6.66</v>
      </c>
      <c r="AS147" s="181">
        <v>48.391712479938342</v>
      </c>
      <c r="AT147" s="44">
        <v>78.114121545793594</v>
      </c>
      <c r="AU147" s="44">
        <v>-0.51848931735672299</v>
      </c>
      <c r="AV147" s="44">
        <v>1323.8970377400003</v>
      </c>
      <c r="AW147" s="44">
        <v>103.06703774000023</v>
      </c>
      <c r="AX147" s="44">
        <v>15.475531192192227</v>
      </c>
      <c r="AY147" s="125"/>
    </row>
    <row r="148" spans="1:51" x14ac:dyDescent="0.25">
      <c r="B148" s="153" t="str">
        <f>CONCATENATE(A144," Subtotal")</f>
        <v>Soup Rovema Subtotal</v>
      </c>
      <c r="C148" s="154"/>
      <c r="D148" s="155">
        <f>SUM(D145:D147)</f>
        <v>1220.83</v>
      </c>
      <c r="E148" s="155">
        <f>SUM(E145:E147)</f>
        <v>198.78334000000001</v>
      </c>
      <c r="F148" s="155">
        <f>SUM(F145:F147)</f>
        <v>1873.8166639999999</v>
      </c>
      <c r="G148" s="155">
        <f>SUM(G145:G147)</f>
        <v>144.133332</v>
      </c>
      <c r="H148" s="156">
        <f t="shared" ref="H148" si="279">D148/E148</f>
        <v>6.1415106517477769</v>
      </c>
      <c r="I148" s="157"/>
      <c r="J148" s="158">
        <f>AB148/(SUM($E148:$G148))</f>
        <v>8.2692764558055395E-2</v>
      </c>
      <c r="K148" s="158">
        <f>AG148/(SUM($E148:$F148))</f>
        <v>8.844340802735344E-2</v>
      </c>
      <c r="L148" s="159">
        <f>D148/(J148*(E148+F148+G148))</f>
        <v>6.6599999987635057</v>
      </c>
      <c r="M148" s="160">
        <f>AD148/(SUM($E148:$G148))</f>
        <v>8.9673997215513543E-2</v>
      </c>
      <c r="N148" s="161">
        <f>M148-J148</f>
        <v>6.9812326574581474E-3</v>
      </c>
      <c r="O148" s="160">
        <f>AI148/(SUM($E148:$F148))</f>
        <v>9.5910131533513229E-2</v>
      </c>
      <c r="P148" s="161">
        <f>O148-K148</f>
        <v>7.4667235061597892E-3</v>
      </c>
      <c r="Q148" s="159">
        <f>D148/(R148*(E148+F148+G148))</f>
        <v>6.66</v>
      </c>
      <c r="R148" s="162">
        <f>AC148/(SUM($E148:$G148))</f>
        <v>8.2692764542702676E-2</v>
      </c>
      <c r="S148" s="161">
        <f>R148-J148</f>
        <v>-1.5352719096028977E-11</v>
      </c>
      <c r="T148" s="162">
        <f>AH148/(SUM($E148:$F148))</f>
        <v>8.8443408016035008E-2</v>
      </c>
      <c r="U148" s="161">
        <f>T148-K148</f>
        <v>-1.1318432302509507E-11</v>
      </c>
      <c r="V148" s="153"/>
      <c r="W148" s="153"/>
      <c r="X148" s="153"/>
      <c r="Y148" s="113"/>
      <c r="Z148" s="163">
        <f t="shared" ref="Z148:AI148" si="280">SUM(Z145:Z147)</f>
        <v>2326.4042588682946</v>
      </c>
      <c r="AA148" s="163">
        <f t="shared" si="280"/>
        <v>4360.8356825400006</v>
      </c>
      <c r="AB148" s="163">
        <f t="shared" si="280"/>
        <v>183.30780784184068</v>
      </c>
      <c r="AC148" s="163">
        <f t="shared" si="280"/>
        <v>183.30780780780779</v>
      </c>
      <c r="AD148" s="163">
        <f t="shared" si="280"/>
        <v>198.78333900000001</v>
      </c>
      <c r="AE148" s="163">
        <f t="shared" si="280"/>
        <v>1441.2078606653245</v>
      </c>
      <c r="AF148" s="163">
        <f t="shared" si="280"/>
        <v>3400.9076914200004</v>
      </c>
      <c r="AG148" s="163">
        <f t="shared" si="280"/>
        <v>183.30780783126636</v>
      </c>
      <c r="AH148" s="163">
        <f t="shared" si="280"/>
        <v>183.30780780780779</v>
      </c>
      <c r="AI148" s="163">
        <f t="shared" si="280"/>
        <v>198.78333900000004</v>
      </c>
      <c r="AK148" s="164"/>
      <c r="AL148" s="182" t="s">
        <v>345</v>
      </c>
      <c r="AM148" s="183">
        <v>1220.83</v>
      </c>
      <c r="AN148" s="183">
        <v>198.78334000000004</v>
      </c>
      <c r="AO148" s="183">
        <v>1873.8166639999999</v>
      </c>
      <c r="AP148" s="183">
        <v>144.133332</v>
      </c>
      <c r="AQ148" s="183">
        <v>6.141510651747776</v>
      </c>
      <c r="AR148" s="183">
        <v>6.6604745345359433</v>
      </c>
      <c r="AS148" s="183">
        <v>8.2692764558055334</v>
      </c>
      <c r="AT148" s="183">
        <v>8.8443408027353208</v>
      </c>
      <c r="AU148" s="183">
        <v>-0.51896388278816741</v>
      </c>
      <c r="AV148" s="183">
        <v>1323.9913739600004</v>
      </c>
      <c r="AW148" s="183">
        <v>103.16137396000023</v>
      </c>
      <c r="AX148" s="183">
        <v>15.475532192192226</v>
      </c>
      <c r="AY148" s="125"/>
    </row>
    <row r="149" spans="1:51" x14ac:dyDescent="0.25">
      <c r="B149" s="112"/>
      <c r="C149" s="153"/>
      <c r="D149" s="155"/>
      <c r="E149" s="155"/>
      <c r="F149" s="155"/>
      <c r="G149" s="155"/>
      <c r="H149" s="153"/>
      <c r="I149" s="153"/>
      <c r="J149" s="158"/>
      <c r="K149" s="158"/>
      <c r="L149" s="159"/>
      <c r="M149" s="161"/>
      <c r="N149" s="161"/>
      <c r="O149" s="161"/>
      <c r="P149" s="161"/>
      <c r="Q149" s="159"/>
      <c r="R149" s="161"/>
      <c r="S149" s="161"/>
      <c r="T149" s="161"/>
      <c r="U149" s="161"/>
      <c r="V149" s="168"/>
      <c r="W149" s="168"/>
      <c r="X149" s="168"/>
      <c r="Y149" s="169"/>
      <c r="AK149" s="151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</row>
    <row r="150" spans="1:51" x14ac:dyDescent="0.25">
      <c r="B150" s="153"/>
      <c r="C150" s="153"/>
      <c r="D150" s="155"/>
      <c r="E150" s="155"/>
      <c r="F150" s="155"/>
      <c r="G150" s="155"/>
      <c r="H150" s="153"/>
      <c r="I150" s="153"/>
      <c r="J150" s="158"/>
      <c r="K150" s="158"/>
      <c r="L150" s="170"/>
      <c r="M150" s="161"/>
      <c r="N150" s="161"/>
      <c r="O150" s="161"/>
      <c r="P150" s="161"/>
      <c r="Q150" s="159"/>
      <c r="R150" s="161"/>
      <c r="S150" s="161"/>
      <c r="T150" s="161"/>
      <c r="U150" s="161"/>
      <c r="V150" s="168"/>
      <c r="W150" s="168"/>
      <c r="X150" s="168"/>
      <c r="Y150" s="169"/>
      <c r="AK150" s="151"/>
      <c r="AY150" s="125"/>
    </row>
    <row r="151" spans="1:51" x14ac:dyDescent="0.25">
      <c r="B151" s="153"/>
      <c r="C151" s="153"/>
      <c r="D151" s="155"/>
      <c r="E151" s="155"/>
      <c r="F151" s="155"/>
      <c r="G151" s="155"/>
      <c r="H151" s="153"/>
      <c r="I151" s="153"/>
      <c r="J151" s="158"/>
      <c r="K151" s="158"/>
      <c r="L151" s="170"/>
      <c r="M151" s="161"/>
      <c r="N151" s="161"/>
      <c r="O151" s="161"/>
      <c r="P151" s="161"/>
      <c r="Q151" s="159"/>
      <c r="R151" s="161"/>
      <c r="S151" s="161"/>
      <c r="T151" s="161"/>
      <c r="U151" s="161"/>
      <c r="V151" s="168"/>
      <c r="W151" s="168"/>
      <c r="X151" s="168"/>
      <c r="Y151" s="169"/>
      <c r="AK151" s="151"/>
      <c r="AY151" s="125"/>
    </row>
    <row r="152" spans="1:51" x14ac:dyDescent="0.25">
      <c r="B152" s="153"/>
      <c r="C152" s="153"/>
      <c r="D152" s="155"/>
      <c r="E152" s="155"/>
      <c r="F152" s="155"/>
      <c r="G152" s="155"/>
      <c r="H152" s="153"/>
      <c r="I152" s="153"/>
      <c r="J152" s="158"/>
      <c r="K152" s="158"/>
      <c r="L152" s="170"/>
      <c r="M152" s="161"/>
      <c r="N152" s="161"/>
      <c r="O152" s="161"/>
      <c r="P152" s="161"/>
      <c r="Q152" s="159"/>
      <c r="R152" s="161"/>
      <c r="S152" s="161"/>
      <c r="T152" s="161"/>
      <c r="U152" s="161"/>
      <c r="V152" s="168"/>
      <c r="W152" s="168"/>
      <c r="X152" s="168"/>
      <c r="Y152" s="169"/>
      <c r="AK152" s="151"/>
      <c r="AY152" s="125"/>
    </row>
    <row r="153" spans="1:51" x14ac:dyDescent="0.25">
      <c r="B153" s="171" t="s">
        <v>548</v>
      </c>
      <c r="M153" s="122"/>
      <c r="N153" s="122"/>
      <c r="O153" s="122"/>
      <c r="P153" s="122"/>
      <c r="Q153" s="149"/>
      <c r="R153" s="122"/>
      <c r="S153" s="122"/>
      <c r="T153" s="122"/>
      <c r="U153" s="122"/>
      <c r="AK153" s="151"/>
      <c r="AY153" s="125"/>
    </row>
    <row r="154" spans="1:51" x14ac:dyDescent="0.25">
      <c r="A154" s="185">
        <f>D154/$D$165</f>
        <v>0.11870328126643384</v>
      </c>
      <c r="B154" s="112" t="str">
        <f>B11</f>
        <v>Deli Modern Subtotal</v>
      </c>
      <c r="D154" s="172">
        <f>D11</f>
        <v>109802.4</v>
      </c>
      <c r="E154" s="115">
        <f>E11</f>
        <v>27693.200379999995</v>
      </c>
      <c r="F154" s="115">
        <f>F11</f>
        <v>4644.9330739999987</v>
      </c>
      <c r="G154" s="115">
        <f>G11</f>
        <v>11885.416598000002</v>
      </c>
      <c r="H154" s="149">
        <f>H11</f>
        <v>3.9649588524733743</v>
      </c>
      <c r="I154" s="173">
        <f>L154</f>
        <v>5.6974721129361168</v>
      </c>
      <c r="J154" s="174">
        <f t="shared" ref="J154:U154" si="281">J11</f>
        <v>0.43578875734223699</v>
      </c>
      <c r="K154" s="113">
        <f t="shared" si="281"/>
        <v>0.58998503536534519</v>
      </c>
      <c r="L154" s="175">
        <f t="shared" si="281"/>
        <v>5.6974721129361168</v>
      </c>
      <c r="M154" s="113">
        <f t="shared" si="281"/>
        <v>0.62620934654583604</v>
      </c>
      <c r="N154" s="113">
        <f t="shared" si="281"/>
        <v>0.19042058920359906</v>
      </c>
      <c r="O154" s="113">
        <f t="shared" si="281"/>
        <v>0.85636359993976541</v>
      </c>
      <c r="P154" s="113">
        <f t="shared" si="281"/>
        <v>0.26637856457442022</v>
      </c>
      <c r="Q154" s="150">
        <f t="shared" si="281"/>
        <v>5.6161250455592171</v>
      </c>
      <c r="R154" s="113">
        <f t="shared" si="281"/>
        <v>0.44210096319912862</v>
      </c>
      <c r="S154" s="113">
        <f t="shared" si="281"/>
        <v>6.3122058568916284E-3</v>
      </c>
      <c r="T154" s="113">
        <f t="shared" si="281"/>
        <v>0.60458882396181468</v>
      </c>
      <c r="U154" s="113">
        <f t="shared" si="281"/>
        <v>1.4603788596469491E-2</v>
      </c>
      <c r="V154" s="114"/>
      <c r="W154" s="114"/>
      <c r="X154" s="114"/>
      <c r="Z154" s="115">
        <f t="shared" ref="Z154:AI154" si="282">Z11</f>
        <v>167434.29550304031</v>
      </c>
      <c r="AA154" s="115">
        <f t="shared" si="282"/>
        <v>253921.38370299997</v>
      </c>
      <c r="AB154" s="115">
        <f t="shared" si="282"/>
        <v>19272.1259224233</v>
      </c>
      <c r="AC154" s="115">
        <f t="shared" si="282"/>
        <v>19551.274074074074</v>
      </c>
      <c r="AD154" s="115">
        <f t="shared" si="282"/>
        <v>27693.200379999995</v>
      </c>
      <c r="AE154" s="115">
        <f t="shared" si="282"/>
        <v>139061.42133259337</v>
      </c>
      <c r="AF154" s="115">
        <f t="shared" si="282"/>
        <v>203030.34257399995</v>
      </c>
      <c r="AG154" s="115">
        <f t="shared" si="282"/>
        <v>19079.01480950744</v>
      </c>
      <c r="AH154" s="115">
        <f t="shared" si="282"/>
        <v>19551.274074074074</v>
      </c>
      <c r="AI154" s="115">
        <f t="shared" si="282"/>
        <v>27693.200379999995</v>
      </c>
      <c r="AK154" s="151"/>
    </row>
    <row r="155" spans="1:51" x14ac:dyDescent="0.25">
      <c r="A155" s="185">
        <f t="shared" ref="A155:A158" si="283">D155/$D$165</f>
        <v>0.24215588727676854</v>
      </c>
      <c r="B155" s="112" t="str">
        <f>B48</f>
        <v>Deli Multivac 1 Subtotal</v>
      </c>
      <c r="D155" s="172">
        <f>D48</f>
        <v>223998</v>
      </c>
      <c r="E155" s="115">
        <f>E48</f>
        <v>51056.50046399999</v>
      </c>
      <c r="F155" s="115">
        <f>F48</f>
        <v>4980.349596</v>
      </c>
      <c r="G155" s="115">
        <f>G48</f>
        <v>14951.449811999999</v>
      </c>
      <c r="H155" s="149">
        <f>H48</f>
        <v>4.3872572143471</v>
      </c>
      <c r="I155" s="173">
        <f t="shared" ref="I155:I160" si="284">L155</f>
        <v>5.5671007316826309</v>
      </c>
      <c r="J155" s="174">
        <f t="shared" ref="J155:U155" si="285">J48</f>
        <v>0.5667979697354969</v>
      </c>
      <c r="K155" s="113">
        <f t="shared" si="285"/>
        <v>0.71628266398713136</v>
      </c>
      <c r="L155" s="175">
        <f t="shared" si="285"/>
        <v>5.5671007316826309</v>
      </c>
      <c r="M155" s="113">
        <f t="shared" si="285"/>
        <v>0.70111624801189598</v>
      </c>
      <c r="N155" s="113">
        <f t="shared" si="285"/>
        <v>0.13431827827639908</v>
      </c>
      <c r="O155" s="113">
        <f t="shared" si="285"/>
        <v>0.88818430025436734</v>
      </c>
      <c r="P155" s="113">
        <f t="shared" si="285"/>
        <v>0.17190163626723598</v>
      </c>
      <c r="Q155" s="150">
        <f t="shared" si="285"/>
        <v>5.4414916003676801</v>
      </c>
      <c r="R155" s="113">
        <f t="shared" si="285"/>
        <v>0.57988169858012895</v>
      </c>
      <c r="S155" s="113">
        <f t="shared" si="285"/>
        <v>1.3083728844632048E-2</v>
      </c>
      <c r="T155" s="113">
        <f t="shared" si="285"/>
        <v>0.73460260284107248</v>
      </c>
      <c r="U155" s="113">
        <f t="shared" si="285"/>
        <v>1.831993885394112E-2</v>
      </c>
      <c r="V155" s="114"/>
      <c r="W155" s="114"/>
      <c r="X155" s="114"/>
      <c r="Z155" s="115">
        <f t="shared" ref="Z155:AI155" si="286">Z48</f>
        <v>285413.59838140861</v>
      </c>
      <c r="AA155" s="115">
        <f t="shared" si="286"/>
        <v>505432.54927700007</v>
      </c>
      <c r="AB155" s="115">
        <f t="shared" si="286"/>
        <v>40236.024242424231</v>
      </c>
      <c r="AC155" s="115">
        <f t="shared" si="286"/>
        <v>41164.815909090903</v>
      </c>
      <c r="AD155" s="115">
        <f t="shared" si="286"/>
        <v>49771.050458999991</v>
      </c>
      <c r="AE155" s="115">
        <f t="shared" si="286"/>
        <v>250313.88802010979</v>
      </c>
      <c r="AF155" s="115">
        <f t="shared" si="286"/>
        <v>326677.78369800001</v>
      </c>
      <c r="AG155" s="115">
        <f t="shared" si="286"/>
        <v>40138.224242424236</v>
      </c>
      <c r="AH155" s="115">
        <f t="shared" si="286"/>
        <v>41164.815909090903</v>
      </c>
      <c r="AI155" s="115">
        <f t="shared" si="286"/>
        <v>49771.050458999991</v>
      </c>
      <c r="AK155" s="151"/>
    </row>
    <row r="156" spans="1:51" x14ac:dyDescent="0.25">
      <c r="A156" s="185">
        <f t="shared" si="283"/>
        <v>0.34072610507339385</v>
      </c>
      <c r="B156" s="112" t="str">
        <f>B83</f>
        <v>Deli Multivac 2 Subtotal</v>
      </c>
      <c r="D156" s="172">
        <f>D83</f>
        <v>315177</v>
      </c>
      <c r="E156" s="115">
        <f>E83</f>
        <v>45617.817432000018</v>
      </c>
      <c r="F156" s="115">
        <f>F83</f>
        <v>5731.8160719999987</v>
      </c>
      <c r="G156" s="115">
        <f>G83</f>
        <v>14479.199615999996</v>
      </c>
      <c r="H156" s="149">
        <f>H83</f>
        <v>6.909076710428268</v>
      </c>
      <c r="I156" s="173">
        <f t="shared" si="284"/>
        <v>9.9513313996142987</v>
      </c>
      <c r="J156" s="174">
        <f t="shared" ref="J156:U156" si="287">J83</f>
        <v>0.48112416585764978</v>
      </c>
      <c r="K156" s="113">
        <f t="shared" si="287"/>
        <v>0.61270821770892636</v>
      </c>
      <c r="L156" s="175">
        <f t="shared" si="287"/>
        <v>9.9513313996142987</v>
      </c>
      <c r="M156" s="113">
        <f t="shared" si="287"/>
        <v>0.69297624262673563</v>
      </c>
      <c r="N156" s="113">
        <f t="shared" si="287"/>
        <v>0.21185207676908585</v>
      </c>
      <c r="O156" s="113">
        <f t="shared" si="287"/>
        <v>0.88837668974689943</v>
      </c>
      <c r="P156" s="113">
        <f t="shared" si="287"/>
        <v>0.27566847203797307</v>
      </c>
      <c r="Q156" s="150">
        <f t="shared" si="287"/>
        <v>9.9314417113822895</v>
      </c>
      <c r="R156" s="113">
        <f t="shared" si="287"/>
        <v>0.48208771273612833</v>
      </c>
      <c r="S156" s="113">
        <f t="shared" si="287"/>
        <v>9.6354687847854947E-4</v>
      </c>
      <c r="T156" s="113">
        <f t="shared" si="287"/>
        <v>0.61802333191797731</v>
      </c>
      <c r="U156" s="113">
        <f t="shared" si="287"/>
        <v>5.3151142090509529E-3</v>
      </c>
      <c r="V156" s="114"/>
      <c r="W156" s="114"/>
      <c r="X156" s="114"/>
      <c r="Z156" s="115">
        <f t="shared" ref="Z156:AI156" si="288">Z83</f>
        <v>402253.58465700166</v>
      </c>
      <c r="AA156" s="115">
        <f t="shared" si="288"/>
        <v>694217.86425500002</v>
      </c>
      <c r="AB156" s="115">
        <f t="shared" si="288"/>
        <v>31671.842424242433</v>
      </c>
      <c r="AC156" s="115">
        <f t="shared" si="288"/>
        <v>31735.271590909095</v>
      </c>
      <c r="AD156" s="115">
        <f t="shared" si="288"/>
        <v>45617.817432000018</v>
      </c>
      <c r="AE156" s="115">
        <f t="shared" si="288"/>
        <v>357524.80343751446</v>
      </c>
      <c r="AF156" s="115">
        <f t="shared" si="288"/>
        <v>541338.93539900007</v>
      </c>
      <c r="AG156" s="115">
        <f t="shared" si="288"/>
        <v>31462.342424242423</v>
      </c>
      <c r="AH156" s="115">
        <f t="shared" si="288"/>
        <v>31735.271590909095</v>
      </c>
      <c r="AI156" s="115">
        <f t="shared" si="288"/>
        <v>45617.817432000018</v>
      </c>
      <c r="AK156" s="151"/>
    </row>
    <row r="157" spans="1:51" x14ac:dyDescent="0.25">
      <c r="A157" s="185">
        <f t="shared" si="283"/>
        <v>0.2391657434661299</v>
      </c>
      <c r="B157" s="112" t="str">
        <f>B95</f>
        <v>Deli Oric 1 Subtotal</v>
      </c>
      <c r="D157" s="172">
        <f>D95</f>
        <v>221232.07</v>
      </c>
      <c r="E157" s="115">
        <f>E95</f>
        <v>54514.200433999984</v>
      </c>
      <c r="F157" s="115">
        <f>F95</f>
        <v>6738.0829509999994</v>
      </c>
      <c r="G157" s="115">
        <f>G95</f>
        <v>13998.466630999999</v>
      </c>
      <c r="H157" s="149">
        <f>H95</f>
        <v>4.0582466263601233</v>
      </c>
      <c r="I157" s="173">
        <f t="shared" si="284"/>
        <v>4.4997152629068164</v>
      </c>
      <c r="J157" s="174">
        <f t="shared" ref="J157:U157" si="289">J95</f>
        <v>0.65335951034225426</v>
      </c>
      <c r="K157" s="113">
        <f t="shared" si="289"/>
        <v>0.80077765495527031</v>
      </c>
      <c r="L157" s="175">
        <f t="shared" si="289"/>
        <v>4.4997152629068164</v>
      </c>
      <c r="M157" s="113">
        <f t="shared" si="289"/>
        <v>0.72443398135445913</v>
      </c>
      <c r="N157" s="113">
        <f t="shared" si="289"/>
        <v>7.1074471012204876E-2</v>
      </c>
      <c r="O157" s="113">
        <f t="shared" si="289"/>
        <v>0.88999458340764359</v>
      </c>
      <c r="P157" s="113">
        <f t="shared" si="289"/>
        <v>8.9216928452373279E-2</v>
      </c>
      <c r="Q157" s="150">
        <f t="shared" si="289"/>
        <v>4.4997152491793422</v>
      </c>
      <c r="R157" s="113">
        <f t="shared" si="289"/>
        <v>0.65335951233548628</v>
      </c>
      <c r="S157" s="113">
        <f t="shared" si="289"/>
        <v>1.9932320238780221E-9</v>
      </c>
      <c r="T157" s="113">
        <f t="shared" si="289"/>
        <v>0.80267690633347877</v>
      </c>
      <c r="U157" s="113">
        <f t="shared" si="289"/>
        <v>1.8992513782084552E-3</v>
      </c>
      <c r="V157" s="114"/>
      <c r="W157" s="114"/>
      <c r="X157" s="114"/>
      <c r="Z157" s="115">
        <f t="shared" ref="Z157:AI157" si="290">Z95</f>
        <v>274071.1850988419</v>
      </c>
      <c r="AA157" s="115">
        <f t="shared" si="290"/>
        <v>290188.14174449997</v>
      </c>
      <c r="AB157" s="115">
        <f t="shared" si="290"/>
        <v>49165.793183341128</v>
      </c>
      <c r="AC157" s="115">
        <f t="shared" si="290"/>
        <v>49165.793333333335</v>
      </c>
      <c r="AD157" s="115">
        <f t="shared" si="290"/>
        <v>54514.200433999991</v>
      </c>
      <c r="AE157" s="115">
        <f t="shared" si="290"/>
        <v>251114.22617373962</v>
      </c>
      <c r="AF157" s="115">
        <f t="shared" si="290"/>
        <v>258657.41690499996</v>
      </c>
      <c r="AG157" s="115">
        <f t="shared" si="290"/>
        <v>49049.459849695952</v>
      </c>
      <c r="AH157" s="115">
        <f t="shared" si="290"/>
        <v>49165.793333333328</v>
      </c>
      <c r="AI157" s="115">
        <f t="shared" si="290"/>
        <v>54514.200433999984</v>
      </c>
      <c r="AK157" s="151"/>
    </row>
    <row r="158" spans="1:51" x14ac:dyDescent="0.25">
      <c r="A158" s="185">
        <f t="shared" si="283"/>
        <v>5.9248982917273922E-2</v>
      </c>
      <c r="B158" s="112" t="str">
        <f>B104</f>
        <v>Deli Oric 2 Subtotal</v>
      </c>
      <c r="D158" s="172">
        <f>D104</f>
        <v>54806.240000000005</v>
      </c>
      <c r="E158" s="172">
        <f>E104</f>
        <v>20767.800116999999</v>
      </c>
      <c r="F158" s="172">
        <f>F104</f>
        <v>1922.949897</v>
      </c>
      <c r="G158" s="172">
        <f>G104</f>
        <v>2432.5833309999998</v>
      </c>
      <c r="H158" s="149">
        <f>H104</f>
        <v>2.6390007459257561</v>
      </c>
      <c r="I158" s="173">
        <f t="shared" si="284"/>
        <v>4.500006569008562</v>
      </c>
      <c r="J158" s="174">
        <f t="shared" ref="J158:U158" si="291">J104</f>
        <v>0.48477431311866465</v>
      </c>
      <c r="K158" s="172">
        <f t="shared" si="291"/>
        <v>0.53674500216533294</v>
      </c>
      <c r="L158" s="175">
        <f t="shared" si="291"/>
        <v>4.500006569008562</v>
      </c>
      <c r="M158" s="172">
        <f t="shared" si="291"/>
        <v>0.60307549857890863</v>
      </c>
      <c r="N158" s="172">
        <f t="shared" si="291"/>
        <v>0.11830118546024398</v>
      </c>
      <c r="O158" s="172">
        <f t="shared" si="291"/>
        <v>0.66772877818722587</v>
      </c>
      <c r="P158" s="172">
        <f t="shared" si="291"/>
        <v>0.13098377602189293</v>
      </c>
      <c r="Q158" s="172">
        <f t="shared" si="291"/>
        <v>4.5000000000000009</v>
      </c>
      <c r="R158" s="172">
        <f t="shared" si="291"/>
        <v>0.4847750207823564</v>
      </c>
      <c r="S158" s="172">
        <f t="shared" si="291"/>
        <v>7.0766369175689903E-7</v>
      </c>
      <c r="T158" s="172">
        <f t="shared" si="291"/>
        <v>0.53674578570254428</v>
      </c>
      <c r="U158" s="172">
        <f t="shared" si="291"/>
        <v>7.835372113351724E-7</v>
      </c>
      <c r="V158" s="172"/>
      <c r="W158" s="172"/>
      <c r="X158" s="172"/>
      <c r="Y158" s="172"/>
      <c r="Z158" s="172">
        <f t="shared" ref="Z158:AI158" si="292">Z104</f>
        <v>67962.223125444463</v>
      </c>
      <c r="AA158" s="172">
        <f t="shared" si="292"/>
        <v>90431.525052499986</v>
      </c>
      <c r="AB158" s="172">
        <f t="shared" si="292"/>
        <v>12179.146665573619</v>
      </c>
      <c r="AC158" s="172">
        <f t="shared" si="292"/>
        <v>12179.164444444443</v>
      </c>
      <c r="AD158" s="172">
        <f t="shared" si="292"/>
        <v>15151.266782999995</v>
      </c>
      <c r="AE158" s="172">
        <f t="shared" si="292"/>
        <v>61610.253656469329</v>
      </c>
      <c r="AF158" s="172">
        <f t="shared" si="292"/>
        <v>82442.866728499997</v>
      </c>
      <c r="AG158" s="172">
        <f t="shared" si="292"/>
        <v>12179.146665397457</v>
      </c>
      <c r="AH158" s="172">
        <f t="shared" si="292"/>
        <v>12179.164444444446</v>
      </c>
      <c r="AI158" s="172">
        <f t="shared" si="292"/>
        <v>15151.266782999995</v>
      </c>
      <c r="AK158" s="151"/>
    </row>
    <row r="159" spans="1:51" x14ac:dyDescent="0.25">
      <c r="B159" s="112" t="str">
        <f>B143</f>
        <v>Soup Modern Subtotal</v>
      </c>
      <c r="D159" s="172">
        <f>D143</f>
        <v>1329645.6000000001</v>
      </c>
      <c r="E159" s="172">
        <f>E143</f>
        <v>117770.47108400002</v>
      </c>
      <c r="F159" s="172">
        <f>F143</f>
        <v>25696.196312000004</v>
      </c>
      <c r="G159" s="172">
        <f>G143</f>
        <v>40318.299422999997</v>
      </c>
      <c r="H159" s="172">
        <f>H143</f>
        <v>11.290144191166798</v>
      </c>
      <c r="I159" s="173">
        <f t="shared" si="284"/>
        <v>11.545795686469281</v>
      </c>
      <c r="J159" s="174">
        <f t="shared" ref="J159:U159" si="293">J143</f>
        <v>0.62661682038336919</v>
      </c>
      <c r="K159" s="172">
        <f t="shared" si="293"/>
        <v>0.8027139663744205</v>
      </c>
      <c r="L159" s="175">
        <f t="shared" si="293"/>
        <v>11.545795686469281</v>
      </c>
      <c r="M159" s="172">
        <f t="shared" si="293"/>
        <v>0.64053826844791628</v>
      </c>
      <c r="N159" s="172">
        <f t="shared" si="293"/>
        <v>1.3921448064547093E-2</v>
      </c>
      <c r="O159" s="172">
        <f t="shared" si="293"/>
        <v>0.82054812138392363</v>
      </c>
      <c r="P159" s="172">
        <f t="shared" si="293"/>
        <v>1.7834155009503139E-2</v>
      </c>
      <c r="Q159" s="172">
        <f t="shared" si="293"/>
        <v>11.487056068317436</v>
      </c>
      <c r="R159" s="172">
        <f t="shared" si="293"/>
        <v>0.62982105587573012</v>
      </c>
      <c r="S159" s="172">
        <f t="shared" si="293"/>
        <v>3.2042354923609295E-3</v>
      </c>
      <c r="T159" s="172">
        <f t="shared" si="293"/>
        <v>0.80681906088003186</v>
      </c>
      <c r="U159" s="172">
        <f t="shared" si="293"/>
        <v>4.1050945056113619E-3</v>
      </c>
      <c r="V159" s="172"/>
      <c r="W159" s="172"/>
      <c r="X159" s="172"/>
      <c r="Y159" s="172"/>
      <c r="Z159" s="172">
        <f t="shared" ref="Z159:AI159" si="294">Z143</f>
        <v>2086168.9809647615</v>
      </c>
      <c r="AA159" s="172">
        <f t="shared" si="294"/>
        <v>2097776.2768929098</v>
      </c>
      <c r="AB159" s="172">
        <f t="shared" si="294"/>
        <v>115162.75154238481</v>
      </c>
      <c r="AC159" s="172">
        <f t="shared" si="294"/>
        <v>115751.64185602861</v>
      </c>
      <c r="AD159" s="172">
        <f t="shared" si="294"/>
        <v>117721.30441300002</v>
      </c>
      <c r="AE159" s="172">
        <f t="shared" si="294"/>
        <v>1630348.2149891341</v>
      </c>
      <c r="AF159" s="172">
        <f t="shared" si="294"/>
        <v>1639522.8123398498</v>
      </c>
      <c r="AG159" s="172">
        <f t="shared" si="294"/>
        <v>115162.69762796295</v>
      </c>
      <c r="AH159" s="172">
        <f t="shared" si="294"/>
        <v>115751.64185602863</v>
      </c>
      <c r="AI159" s="172">
        <f t="shared" si="294"/>
        <v>117721.30441300003</v>
      </c>
      <c r="AK159" s="151"/>
    </row>
    <row r="160" spans="1:51" x14ac:dyDescent="0.25">
      <c r="B160" s="112" t="str">
        <f>B148</f>
        <v>Soup Rovema Subtotal</v>
      </c>
      <c r="D160" s="172">
        <f>D148</f>
        <v>1220.83</v>
      </c>
      <c r="E160" s="172">
        <f t="shared" ref="E160:H160" si="295">E148</f>
        <v>198.78334000000001</v>
      </c>
      <c r="F160" s="172">
        <f t="shared" si="295"/>
        <v>1873.8166639999999</v>
      </c>
      <c r="G160" s="172">
        <f t="shared" si="295"/>
        <v>144.133332</v>
      </c>
      <c r="H160" s="172">
        <f t="shared" si="295"/>
        <v>6.1415106517477769</v>
      </c>
      <c r="I160" s="173">
        <f t="shared" si="284"/>
        <v>6.6599999987635057</v>
      </c>
      <c r="J160" s="174">
        <f t="shared" ref="J160:AI160" si="296">J148</f>
        <v>8.2692764558055395E-2</v>
      </c>
      <c r="K160" s="172">
        <f t="shared" si="296"/>
        <v>8.844340802735344E-2</v>
      </c>
      <c r="L160" s="175">
        <f t="shared" si="296"/>
        <v>6.6599999987635057</v>
      </c>
      <c r="M160" s="172">
        <f t="shared" si="296"/>
        <v>8.9673997215513543E-2</v>
      </c>
      <c r="N160" s="172">
        <f t="shared" si="296"/>
        <v>6.9812326574581474E-3</v>
      </c>
      <c r="O160" s="172">
        <f t="shared" si="296"/>
        <v>9.5910131533513229E-2</v>
      </c>
      <c r="P160" s="172">
        <f t="shared" si="296"/>
        <v>7.4667235061597892E-3</v>
      </c>
      <c r="Q160" s="172">
        <f t="shared" si="296"/>
        <v>6.66</v>
      </c>
      <c r="R160" s="172">
        <f t="shared" si="296"/>
        <v>8.2692764542702676E-2</v>
      </c>
      <c r="S160" s="172">
        <f t="shared" si="296"/>
        <v>-1.5352719096028977E-11</v>
      </c>
      <c r="T160" s="172">
        <f t="shared" si="296"/>
        <v>8.8443408016035008E-2</v>
      </c>
      <c r="U160" s="172">
        <f t="shared" si="296"/>
        <v>-1.1318432302509507E-11</v>
      </c>
      <c r="V160" s="172"/>
      <c r="W160" s="172"/>
      <c r="X160" s="172"/>
      <c r="Y160" s="172"/>
      <c r="Z160" s="172">
        <f t="shared" si="296"/>
        <v>2326.4042588682946</v>
      </c>
      <c r="AA160" s="172">
        <f t="shared" si="296"/>
        <v>4360.8356825400006</v>
      </c>
      <c r="AB160" s="172">
        <f t="shared" si="296"/>
        <v>183.30780784184068</v>
      </c>
      <c r="AC160" s="172">
        <f t="shared" si="296"/>
        <v>183.30780780780779</v>
      </c>
      <c r="AD160" s="172">
        <f t="shared" si="296"/>
        <v>198.78333900000001</v>
      </c>
      <c r="AE160" s="172">
        <f t="shared" si="296"/>
        <v>1441.2078606653245</v>
      </c>
      <c r="AF160" s="172">
        <f t="shared" si="296"/>
        <v>3400.9076914200004</v>
      </c>
      <c r="AG160" s="172">
        <f t="shared" si="296"/>
        <v>183.30780783126636</v>
      </c>
      <c r="AH160" s="172">
        <f t="shared" si="296"/>
        <v>183.30780780780779</v>
      </c>
      <c r="AI160" s="172">
        <f t="shared" si="296"/>
        <v>198.78333900000004</v>
      </c>
      <c r="AK160" s="151"/>
    </row>
    <row r="161" spans="1:37" x14ac:dyDescent="0.25">
      <c r="B161" s="171" t="s">
        <v>549</v>
      </c>
      <c r="C161" s="153"/>
      <c r="D161" s="155">
        <f>SUM(D154:D160)</f>
        <v>2255882.14</v>
      </c>
      <c r="E161" s="155">
        <f t="shared" ref="E161:G161" si="297">SUM(E154:E160)</f>
        <v>317618.77325100004</v>
      </c>
      <c r="F161" s="155">
        <f t="shared" si="297"/>
        <v>51588.144566000003</v>
      </c>
      <c r="G161" s="155">
        <f t="shared" si="297"/>
        <v>98209.548742999992</v>
      </c>
      <c r="H161" s="155"/>
      <c r="I161" s="159"/>
      <c r="J161" s="161">
        <f>AB161/(SUM(E161:G161))</f>
        <v>0.57308847880275948</v>
      </c>
      <c r="K161" s="161">
        <f>AG161/(SUM(E161:F161))</f>
        <v>0.72386020014805919</v>
      </c>
      <c r="L161" s="159">
        <f>D161/(J161*(E161+F161+G161))</f>
        <v>8.4215245739763223</v>
      </c>
      <c r="M161" s="161">
        <f>AD161/SUM(E161:G161)</f>
        <v>0.66464843552986186</v>
      </c>
      <c r="N161" s="161">
        <f>M161-J161</f>
        <v>9.1559956727102376E-2</v>
      </c>
      <c r="O161" s="161">
        <f>AI161/SUM(E161:F161)</f>
        <v>0.84144583497209702</v>
      </c>
      <c r="P161" s="161">
        <f>O161-K161</f>
        <v>0.11758563482403783</v>
      </c>
      <c r="Q161" s="159">
        <f>D161/(R161*(E161+F161+G161))</f>
        <v>8.3634431715397159</v>
      </c>
      <c r="R161" s="161">
        <f>AC161/(SUM(E161:G161))</f>
        <v>0.57706839256392373</v>
      </c>
      <c r="S161" s="161">
        <f>R161-J161</f>
        <v>3.9799137611642443E-3</v>
      </c>
      <c r="T161" s="161">
        <f>AH161/(SUM(E161:F161))</f>
        <v>0.7305693799306936</v>
      </c>
      <c r="U161" s="161">
        <f>T161-K161</f>
        <v>6.7091797826344113E-3</v>
      </c>
      <c r="V161" s="153"/>
      <c r="W161" s="153"/>
      <c r="X161" s="153"/>
      <c r="Z161" s="166">
        <f>SUM(Z154:Z160)</f>
        <v>3285630.2719893665</v>
      </c>
      <c r="AA161" s="166">
        <f t="shared" ref="AA161:AI161" si="298">SUM(AA154:AA160)</f>
        <v>3936328.5766074499</v>
      </c>
      <c r="AB161" s="166">
        <f t="shared" si="298"/>
        <v>267870.99178823136</v>
      </c>
      <c r="AC161" s="166">
        <f t="shared" si="298"/>
        <v>269731.26901568827</v>
      </c>
      <c r="AD161" s="166">
        <f t="shared" si="298"/>
        <v>310667.62324000004</v>
      </c>
      <c r="AE161" s="166">
        <f t="shared" si="298"/>
        <v>2691414.0154702263</v>
      </c>
      <c r="AF161" s="166">
        <f t="shared" si="298"/>
        <v>3055071.0653357697</v>
      </c>
      <c r="AG161" s="166">
        <f t="shared" si="298"/>
        <v>267254.19342706172</v>
      </c>
      <c r="AH161" s="166">
        <f t="shared" si="298"/>
        <v>269731.26901568827</v>
      </c>
      <c r="AI161" s="166">
        <f t="shared" si="298"/>
        <v>310667.62324000004</v>
      </c>
      <c r="AK161" s="151"/>
    </row>
    <row r="162" spans="1:37" x14ac:dyDescent="0.25">
      <c r="M162" s="122"/>
      <c r="N162" s="122"/>
      <c r="O162" s="122"/>
      <c r="P162" s="122"/>
    </row>
    <row r="163" spans="1:37" x14ac:dyDescent="0.25">
      <c r="M163" s="122"/>
      <c r="N163" s="122"/>
      <c r="O163" s="122"/>
      <c r="P163" s="122"/>
    </row>
    <row r="164" spans="1:37" x14ac:dyDescent="0.25">
      <c r="A164" s="171" t="s">
        <v>550</v>
      </c>
      <c r="M164" s="122"/>
      <c r="N164" s="122"/>
      <c r="O164" s="122"/>
      <c r="P164" s="122"/>
    </row>
    <row r="165" spans="1:37" x14ac:dyDescent="0.25">
      <c r="A165" s="112" t="s">
        <v>439</v>
      </c>
      <c r="D165" s="172">
        <f>SUMIF($A$5:$A$149,$A165,$D$5:$D$149)</f>
        <v>925015.71</v>
      </c>
      <c r="E165" s="115">
        <f>SUMIF($A$5:$A$149,$A165,$E$5:$E$149)</f>
        <v>199649.51882699999</v>
      </c>
      <c r="F165" s="115">
        <f>SUMIF($A$5:$A$149,$A165,$F$5:$F$149)</f>
        <v>24018.131590000001</v>
      </c>
      <c r="G165" s="115">
        <f>SUMIF($A$5:$A$149,$A165,$G$5:$G$149)</f>
        <v>57747.115988000012</v>
      </c>
      <c r="H165" s="146">
        <f t="shared" ref="H165:H168" si="299">IF(ISERROR(D165/E165),0,D165/E165)</f>
        <v>4.6331977929861337</v>
      </c>
      <c r="J165" s="176">
        <f>AB165/(SUM($E165:$G165))</f>
        <v>0.54199335161573359</v>
      </c>
      <c r="K165" s="53">
        <f>AG165/(SUM($E165:$F165))</f>
        <v>0.67916923930686424</v>
      </c>
      <c r="L165" s="177">
        <f>D165/(J165*(E165+F165+G165))</f>
        <v>6.0646852630207322</v>
      </c>
      <c r="M165" s="178">
        <f>AD165/(SUM($E165:$G165))</f>
        <v>0.68492331781412652</v>
      </c>
      <c r="N165" s="113">
        <f>M165-J165</f>
        <v>0.14292996619839293</v>
      </c>
      <c r="O165" s="178">
        <f>AI165/(SUM($E165:$F165))</f>
        <v>0.86175866348417673</v>
      </c>
      <c r="P165" s="113">
        <f>O165-K165</f>
        <v>0.1825894241773125</v>
      </c>
      <c r="Q165" s="149">
        <f>D165/(R165*(E165+F165+G165))</f>
        <v>6.0145503734960615</v>
      </c>
      <c r="R165" s="179">
        <f>AC165/(SUM($E165:$G165))</f>
        <v>0.54651119170667395</v>
      </c>
      <c r="S165" s="113">
        <f>R165-J165</f>
        <v>4.5178400909403615E-3</v>
      </c>
      <c r="T165" s="179">
        <f>AH165/(SUM($E165:$F165))</f>
        <v>0.68761092212091501</v>
      </c>
      <c r="U165" s="113">
        <f>T165-K165</f>
        <v>8.4416828140507771E-3</v>
      </c>
      <c r="Z165" s="115">
        <f t="shared" ref="Z165:AI168" si="300">SUMIF($A$5:$A$149,$A165,Z$5:Z$149)</f>
        <v>1197134.8867657364</v>
      </c>
      <c r="AA165" s="115">
        <f t="shared" si="300"/>
        <v>1834191.4640320013</v>
      </c>
      <c r="AB165" s="115">
        <f t="shared" si="300"/>
        <v>152524.9324380047</v>
      </c>
      <c r="AC165" s="115">
        <f t="shared" si="300"/>
        <v>153796.31935185182</v>
      </c>
      <c r="AD165" s="115">
        <f t="shared" si="300"/>
        <v>192747.53548799999</v>
      </c>
      <c r="AE165" s="115">
        <f t="shared" si="300"/>
        <v>1059624.5926204266</v>
      </c>
      <c r="AF165" s="115">
        <f t="shared" si="300"/>
        <v>1412147.3453045005</v>
      </c>
      <c r="AG165" s="115">
        <f t="shared" si="300"/>
        <v>151908.18799126754</v>
      </c>
      <c r="AH165" s="115">
        <f t="shared" si="300"/>
        <v>153796.31935185182</v>
      </c>
      <c r="AI165" s="115">
        <f t="shared" si="300"/>
        <v>192747.53548799999</v>
      </c>
    </row>
    <row r="166" spans="1:37" x14ac:dyDescent="0.25">
      <c r="A166" s="153" t="s">
        <v>551</v>
      </c>
      <c r="D166" s="172">
        <f>SUMIF($A$5:$A$149,$A166,$D$5:$D$149)</f>
        <v>0</v>
      </c>
      <c r="E166" s="115">
        <f>SUMIF($A$5:$A$149,$A166,$E$5:$E$149)</f>
        <v>0</v>
      </c>
      <c r="F166" s="115">
        <f>SUMIF($A$5:$A$149,$A166,$F$5:$F$149)</f>
        <v>0</v>
      </c>
      <c r="G166" s="115">
        <f>SUMIF($A$5:$A$149,$A166,$G$5:$G$149)</f>
        <v>0</v>
      </c>
      <c r="H166" s="146">
        <f t="shared" si="299"/>
        <v>0</v>
      </c>
      <c r="J166" s="176" t="e">
        <f t="shared" ref="J166:J168" si="301">AB166/(SUM($E166:$G166))</f>
        <v>#DIV/0!</v>
      </c>
      <c r="K166" s="53" t="e">
        <f t="shared" ref="K166:K168" si="302">AG166/(SUM($E166:$F166))</f>
        <v>#DIV/0!</v>
      </c>
      <c r="L166" s="177" t="e">
        <f>D166/(J166*(E166+F166+G166))</f>
        <v>#DIV/0!</v>
      </c>
      <c r="M166" s="178" t="e">
        <f>AD166/(SUM($E166:$G166))</f>
        <v>#DIV/0!</v>
      </c>
      <c r="N166" s="113" t="e">
        <f>M166-J166</f>
        <v>#DIV/0!</v>
      </c>
      <c r="O166" s="178" t="e">
        <f>AI166/(SUM($E166:$F166))</f>
        <v>#DIV/0!</v>
      </c>
      <c r="P166" s="113" t="e">
        <f>O166-K166</f>
        <v>#DIV/0!</v>
      </c>
      <c r="Q166" s="149" t="e">
        <f t="shared" ref="Q166:Q168" si="303">D166/(R166*(E166+F166+G166))</f>
        <v>#DIV/0!</v>
      </c>
      <c r="R166" s="179" t="e">
        <f>AC166/(SUM($E166:$G166))</f>
        <v>#DIV/0!</v>
      </c>
      <c r="S166" s="113" t="e">
        <f>R166-J166</f>
        <v>#DIV/0!</v>
      </c>
      <c r="T166" s="179" t="e">
        <f>AH166/(SUM($E166:$F166))</f>
        <v>#DIV/0!</v>
      </c>
      <c r="U166" s="113" t="e">
        <f>T166-K166</f>
        <v>#DIV/0!</v>
      </c>
      <c r="Z166" s="115">
        <f t="shared" si="300"/>
        <v>0</v>
      </c>
      <c r="AA166" s="115">
        <f t="shared" si="300"/>
        <v>0</v>
      </c>
      <c r="AB166" s="115">
        <f t="shared" si="300"/>
        <v>0</v>
      </c>
      <c r="AC166" s="115">
        <f t="shared" si="300"/>
        <v>0</v>
      </c>
      <c r="AD166" s="115">
        <f t="shared" si="300"/>
        <v>0</v>
      </c>
      <c r="AE166" s="115">
        <f t="shared" si="300"/>
        <v>0</v>
      </c>
      <c r="AF166" s="115">
        <f t="shared" si="300"/>
        <v>0</v>
      </c>
      <c r="AG166" s="115">
        <f t="shared" si="300"/>
        <v>0</v>
      </c>
      <c r="AH166" s="115">
        <f t="shared" si="300"/>
        <v>0</v>
      </c>
      <c r="AI166" s="115">
        <f t="shared" si="300"/>
        <v>0</v>
      </c>
    </row>
    <row r="167" spans="1:37" hidden="1" x14ac:dyDescent="0.25">
      <c r="A167" s="153" t="s">
        <v>552</v>
      </c>
      <c r="D167" s="172">
        <f>SUMIF($A$5:$A$149,$A167,$D$5:$D$149)</f>
        <v>0</v>
      </c>
      <c r="E167" s="115">
        <f>SUMIF($A$5:$A$149,$A167,$E$5:$E$149)</f>
        <v>0</v>
      </c>
      <c r="F167" s="115">
        <f>SUMIF($A$5:$A$149,$A167,$F$5:$F$149)</f>
        <v>0</v>
      </c>
      <c r="G167" s="115">
        <f>SUMIF($A$5:$A$149,$A167,$G$5:$G$149)</f>
        <v>0</v>
      </c>
      <c r="H167" s="146">
        <f t="shared" si="299"/>
        <v>0</v>
      </c>
      <c r="J167" s="53" t="e">
        <f t="shared" si="301"/>
        <v>#DIV/0!</v>
      </c>
      <c r="K167" s="53" t="e">
        <f t="shared" si="302"/>
        <v>#DIV/0!</v>
      </c>
      <c r="L167" s="180" t="e">
        <f>D167/(J167*(E167+F167+G167))</f>
        <v>#DIV/0!</v>
      </c>
      <c r="M167" s="178" t="e">
        <f>AD167/(SUM($E167:$G167))</f>
        <v>#DIV/0!</v>
      </c>
      <c r="N167" s="113" t="e">
        <f>M167-J167</f>
        <v>#DIV/0!</v>
      </c>
      <c r="O167" s="178" t="e">
        <f>AI167/(SUM($E167:$F167))</f>
        <v>#DIV/0!</v>
      </c>
      <c r="P167" s="113" t="e">
        <f>O167-K167</f>
        <v>#DIV/0!</v>
      </c>
      <c r="Q167" s="146" t="e">
        <f t="shared" si="303"/>
        <v>#DIV/0!</v>
      </c>
      <c r="R167" s="179" t="e">
        <f>AC167/(SUM($E167:$G167))</f>
        <v>#DIV/0!</v>
      </c>
      <c r="S167" s="113" t="e">
        <f>R167-J167</f>
        <v>#DIV/0!</v>
      </c>
      <c r="T167" s="179" t="e">
        <f>AH167/(SUM($E167:$F167))</f>
        <v>#DIV/0!</v>
      </c>
      <c r="U167" s="113" t="e">
        <f>T167-K167</f>
        <v>#DIV/0!</v>
      </c>
      <c r="Z167" s="115">
        <f t="shared" si="300"/>
        <v>0</v>
      </c>
      <c r="AA167" s="115">
        <f t="shared" si="300"/>
        <v>0</v>
      </c>
      <c r="AB167" s="115">
        <f t="shared" si="300"/>
        <v>0</v>
      </c>
      <c r="AC167" s="115">
        <f t="shared" si="300"/>
        <v>0</v>
      </c>
      <c r="AD167" s="115">
        <f t="shared" si="300"/>
        <v>0</v>
      </c>
      <c r="AE167" s="115">
        <f t="shared" si="300"/>
        <v>0</v>
      </c>
      <c r="AF167" s="115">
        <f t="shared" si="300"/>
        <v>0</v>
      </c>
      <c r="AG167" s="115">
        <f t="shared" si="300"/>
        <v>0</v>
      </c>
      <c r="AH167" s="115">
        <f t="shared" si="300"/>
        <v>0</v>
      </c>
      <c r="AI167" s="115">
        <f t="shared" si="300"/>
        <v>0</v>
      </c>
    </row>
    <row r="168" spans="1:37" hidden="1" x14ac:dyDescent="0.25">
      <c r="A168" s="153" t="s">
        <v>553</v>
      </c>
      <c r="D168" s="172">
        <f>SUMIF($A$5:$A$149,$A168,$D$5:$D$149)</f>
        <v>0</v>
      </c>
      <c r="E168" s="115">
        <f>SUMIF($A$5:$A$149,$A168,$E$5:$E$149)</f>
        <v>0</v>
      </c>
      <c r="F168" s="115">
        <f>SUMIF($A$5:$A$149,$A168,$F$5:$F$149)</f>
        <v>0</v>
      </c>
      <c r="G168" s="115">
        <f>SUMIF($A$5:$A$149,$A168,$G$5:$G$149)</f>
        <v>0</v>
      </c>
      <c r="H168" s="146">
        <f t="shared" si="299"/>
        <v>0</v>
      </c>
      <c r="J168" s="53" t="e">
        <f t="shared" si="301"/>
        <v>#DIV/0!</v>
      </c>
      <c r="K168" s="53" t="e">
        <f t="shared" si="302"/>
        <v>#DIV/0!</v>
      </c>
      <c r="L168" s="180" t="e">
        <f>D168/(J168*(E168+F168+G168))</f>
        <v>#DIV/0!</v>
      </c>
      <c r="M168" s="178" t="e">
        <f>AD168/(SUM($E168:$G168))</f>
        <v>#DIV/0!</v>
      </c>
      <c r="N168" s="113" t="e">
        <f>M168-J168</f>
        <v>#DIV/0!</v>
      </c>
      <c r="O168" s="178" t="e">
        <f>AI168/(SUM($E168:$F168))</f>
        <v>#DIV/0!</v>
      </c>
      <c r="P168" s="113" t="e">
        <f>O168-K168</f>
        <v>#DIV/0!</v>
      </c>
      <c r="Q168" s="146" t="e">
        <f t="shared" si="303"/>
        <v>#DIV/0!</v>
      </c>
      <c r="R168" s="179" t="e">
        <f>AC168/(SUM($E168:$G168))</f>
        <v>#DIV/0!</v>
      </c>
      <c r="S168" s="113" t="e">
        <f>R168-J168</f>
        <v>#DIV/0!</v>
      </c>
      <c r="T168" s="179" t="e">
        <f>AH168/(SUM($E168:$F168))</f>
        <v>#DIV/0!</v>
      </c>
      <c r="U168" s="113" t="e">
        <f>T168-K168</f>
        <v>#DIV/0!</v>
      </c>
      <c r="Z168" s="115">
        <f t="shared" si="300"/>
        <v>0</v>
      </c>
      <c r="AA168" s="115">
        <f t="shared" si="300"/>
        <v>0</v>
      </c>
      <c r="AB168" s="115">
        <f t="shared" si="300"/>
        <v>0</v>
      </c>
      <c r="AC168" s="115">
        <f t="shared" si="300"/>
        <v>0</v>
      </c>
      <c r="AD168" s="115">
        <f t="shared" si="300"/>
        <v>0</v>
      </c>
      <c r="AE168" s="115">
        <f t="shared" si="300"/>
        <v>0</v>
      </c>
      <c r="AF168" s="115">
        <f t="shared" si="300"/>
        <v>0</v>
      </c>
      <c r="AG168" s="115">
        <f t="shared" si="300"/>
        <v>0</v>
      </c>
      <c r="AH168" s="115">
        <f t="shared" si="300"/>
        <v>0</v>
      </c>
      <c r="AI168" s="115">
        <f t="shared" si="300"/>
        <v>0</v>
      </c>
    </row>
    <row r="169" spans="1:37" x14ac:dyDescent="0.25">
      <c r="C169" s="112" t="s">
        <v>554</v>
      </c>
      <c r="D169" s="172">
        <f>D165+D166-(D154+D155+D157+D156+D158)</f>
        <v>0</v>
      </c>
      <c r="E169" s="172">
        <f t="shared" ref="E169:G169" si="304">E165+E166-(E154+E155+E157+E156+E158)</f>
        <v>0</v>
      </c>
      <c r="F169" s="172">
        <f t="shared" si="304"/>
        <v>0</v>
      </c>
      <c r="G169" s="172">
        <f t="shared" si="304"/>
        <v>0</v>
      </c>
      <c r="H169" s="172"/>
      <c r="M169" s="122"/>
      <c r="N169" s="122"/>
      <c r="O169" s="122"/>
      <c r="P169" s="122"/>
    </row>
    <row r="170" spans="1:37" x14ac:dyDescent="0.25">
      <c r="M170" s="122"/>
      <c r="N170" s="122"/>
      <c r="O170" s="122"/>
      <c r="P170" s="122"/>
    </row>
    <row r="171" spans="1:37" x14ac:dyDescent="0.25">
      <c r="M171" s="122"/>
      <c r="N171" s="122"/>
      <c r="O171" s="122"/>
      <c r="P171" s="122"/>
    </row>
    <row r="172" spans="1:37" x14ac:dyDescent="0.25">
      <c r="M172" s="122"/>
      <c r="N172" s="122"/>
      <c r="O172" s="122"/>
      <c r="P172" s="122"/>
    </row>
    <row r="173" spans="1:37" x14ac:dyDescent="0.25">
      <c r="C173" s="112" t="s">
        <v>558</v>
      </c>
      <c r="M173" s="122"/>
      <c r="N173" s="122"/>
      <c r="O173" s="122"/>
      <c r="P173" s="122"/>
    </row>
    <row r="174" spans="1:37" x14ac:dyDescent="0.25">
      <c r="A174" s="185">
        <f>A154</f>
        <v>0.11870328126643384</v>
      </c>
      <c r="B174" s="112" t="str">
        <f>B154</f>
        <v>Deli Modern Subtotal</v>
      </c>
      <c r="C174" s="185">
        <v>0.51765609654833278</v>
      </c>
      <c r="D174" s="185">
        <f>C174*A174</f>
        <v>6.144747722786098E-2</v>
      </c>
      <c r="M174" s="122"/>
      <c r="N174" s="122"/>
      <c r="O174" s="122"/>
      <c r="P174" s="122"/>
    </row>
    <row r="175" spans="1:37" x14ac:dyDescent="0.25">
      <c r="A175" s="185">
        <f t="shared" ref="A175:B178" si="305">A155</f>
        <v>0.24215588727676854</v>
      </c>
      <c r="B175" s="112" t="str">
        <f t="shared" si="305"/>
        <v>Deli Multivac 1 Subtotal</v>
      </c>
      <c r="C175" s="185">
        <v>0.67751840301978616</v>
      </c>
      <c r="D175" s="185">
        <f t="shared" ref="D175:D178" si="306">C175*A175</f>
        <v>0.16406507002959558</v>
      </c>
      <c r="M175" s="122"/>
      <c r="N175" s="122"/>
      <c r="O175" s="122"/>
      <c r="P175" s="122"/>
    </row>
    <row r="176" spans="1:37" ht="15.75" x14ac:dyDescent="0.25">
      <c r="A176" s="185">
        <f t="shared" si="305"/>
        <v>0.34072610507339385</v>
      </c>
      <c r="B176" s="112" t="str">
        <f t="shared" si="305"/>
        <v>Deli Multivac 2 Subtotal</v>
      </c>
      <c r="C176" s="46">
        <v>0.57777531357638334</v>
      </c>
      <c r="D176" s="185">
        <f t="shared" si="306"/>
        <v>0.19686313220243987</v>
      </c>
      <c r="M176" s="122"/>
      <c r="N176" s="122"/>
      <c r="O176" s="122"/>
      <c r="P176" s="122"/>
    </row>
    <row r="177" spans="1:16" x14ac:dyDescent="0.25">
      <c r="A177" s="185">
        <f t="shared" si="305"/>
        <v>0.2391657434661299</v>
      </c>
      <c r="B177" s="112" t="str">
        <f t="shared" si="305"/>
        <v>Deli Oric 1 Subtotal</v>
      </c>
      <c r="C177" s="185">
        <v>0.77748473894598014</v>
      </c>
      <c r="D177" s="185">
        <f t="shared" si="306"/>
        <v>0.18594771562358525</v>
      </c>
      <c r="M177" s="122"/>
      <c r="N177" s="122"/>
      <c r="O177" s="122"/>
      <c r="P177" s="122"/>
    </row>
    <row r="178" spans="1:16" x14ac:dyDescent="0.25">
      <c r="A178" s="185">
        <f t="shared" si="305"/>
        <v>5.9248982917273922E-2</v>
      </c>
      <c r="B178" s="112" t="str">
        <f t="shared" si="305"/>
        <v>Deli Oric 2 Subtotal</v>
      </c>
      <c r="C178" s="185">
        <v>0.78945786979629751</v>
      </c>
      <c r="D178" s="185">
        <f t="shared" si="306"/>
        <v>4.677457584146829E-2</v>
      </c>
      <c r="M178" s="122"/>
      <c r="N178" s="122"/>
      <c r="O178" s="122"/>
      <c r="P178" s="122"/>
    </row>
    <row r="179" spans="1:16" x14ac:dyDescent="0.25">
      <c r="D179" s="186">
        <f>SUM(D174:D178)</f>
        <v>0.65509797092494992</v>
      </c>
      <c r="M179" s="122"/>
      <c r="N179" s="122"/>
      <c r="O179" s="122"/>
      <c r="P179" s="122"/>
    </row>
    <row r="180" spans="1:16" x14ac:dyDescent="0.25">
      <c r="M180" s="122"/>
      <c r="N180" s="122"/>
      <c r="O180" s="122"/>
      <c r="P180" s="122"/>
    </row>
    <row r="181" spans="1:16" x14ac:dyDescent="0.25">
      <c r="M181" s="122"/>
      <c r="N181" s="122"/>
      <c r="O181" s="122"/>
      <c r="P181" s="122"/>
    </row>
    <row r="182" spans="1:16" x14ac:dyDescent="0.25">
      <c r="M182" s="122"/>
      <c r="N182" s="122"/>
      <c r="O182" s="122"/>
      <c r="P182" s="122"/>
    </row>
    <row r="183" spans="1:16" x14ac:dyDescent="0.25">
      <c r="M183" s="122"/>
      <c r="N183" s="122"/>
      <c r="O183" s="122"/>
      <c r="P183" s="122"/>
    </row>
    <row r="184" spans="1:16" x14ac:dyDescent="0.25">
      <c r="M184" s="122"/>
      <c r="N184" s="122"/>
      <c r="O184" s="122"/>
      <c r="P184" s="122"/>
    </row>
    <row r="185" spans="1:16" x14ac:dyDescent="0.25">
      <c r="M185" s="122"/>
      <c r="N185" s="122"/>
      <c r="O185" s="122"/>
      <c r="P185" s="122"/>
    </row>
    <row r="186" spans="1:16" x14ac:dyDescent="0.25">
      <c r="M186" s="122"/>
      <c r="N186" s="122"/>
      <c r="O186" s="122"/>
      <c r="P186" s="122"/>
    </row>
    <row r="187" spans="1:16" x14ac:dyDescent="0.25">
      <c r="M187" s="122"/>
      <c r="N187" s="122"/>
      <c r="O187" s="122"/>
      <c r="P187" s="122"/>
    </row>
    <row r="188" spans="1:16" x14ac:dyDescent="0.25">
      <c r="M188" s="122"/>
      <c r="N188" s="122"/>
      <c r="O188" s="122"/>
      <c r="P188" s="122"/>
    </row>
    <row r="189" spans="1:16" x14ac:dyDescent="0.25">
      <c r="M189" s="122"/>
      <c r="N189" s="122"/>
      <c r="O189" s="122"/>
      <c r="P189" s="122"/>
    </row>
    <row r="190" spans="1:16" x14ac:dyDescent="0.25">
      <c r="M190" s="122"/>
      <c r="N190" s="122"/>
      <c r="O190" s="122"/>
      <c r="P190" s="122"/>
    </row>
    <row r="191" spans="1:16" x14ac:dyDescent="0.25">
      <c r="M191" s="122"/>
      <c r="N191" s="122"/>
      <c r="O191" s="122"/>
      <c r="P191" s="122"/>
    </row>
    <row r="192" spans="1:16" x14ac:dyDescent="0.25">
      <c r="M192" s="122"/>
      <c r="N192" s="122"/>
      <c r="O192" s="122"/>
      <c r="P192" s="122"/>
    </row>
    <row r="193" spans="13:16" x14ac:dyDescent="0.25">
      <c r="M193" s="122"/>
      <c r="N193" s="122"/>
      <c r="O193" s="122"/>
      <c r="P193" s="122"/>
    </row>
    <row r="194" spans="13:16" x14ac:dyDescent="0.25">
      <c r="M194" s="122"/>
      <c r="N194" s="122"/>
      <c r="O194" s="122"/>
      <c r="P194" s="122"/>
    </row>
    <row r="195" spans="13:16" x14ac:dyDescent="0.25">
      <c r="M195" s="122"/>
      <c r="N195" s="122"/>
      <c r="O195" s="122"/>
      <c r="P195" s="122"/>
    </row>
    <row r="196" spans="13:16" x14ac:dyDescent="0.25">
      <c r="M196" s="122"/>
      <c r="N196" s="122"/>
      <c r="O196" s="122"/>
      <c r="P196" s="122"/>
    </row>
    <row r="197" spans="13:16" x14ac:dyDescent="0.25">
      <c r="M197" s="122"/>
      <c r="N197" s="122"/>
      <c r="O197" s="122"/>
      <c r="P197" s="122"/>
    </row>
    <row r="198" spans="13:16" x14ac:dyDescent="0.25">
      <c r="M198" s="122"/>
      <c r="N198" s="122"/>
      <c r="O198" s="122"/>
      <c r="P198" s="122"/>
    </row>
    <row r="199" spans="13:16" x14ac:dyDescent="0.25">
      <c r="M199" s="122"/>
      <c r="N199" s="122"/>
      <c r="O199" s="122"/>
      <c r="P199" s="122"/>
    </row>
    <row r="200" spans="13:16" x14ac:dyDescent="0.25">
      <c r="M200" s="122"/>
      <c r="N200" s="122"/>
      <c r="O200" s="122"/>
      <c r="P200" s="122"/>
    </row>
    <row r="201" spans="13:16" x14ac:dyDescent="0.25">
      <c r="M201" s="122"/>
      <c r="N201" s="122"/>
      <c r="O201" s="122"/>
      <c r="P201" s="122"/>
    </row>
    <row r="202" spans="13:16" x14ac:dyDescent="0.25">
      <c r="M202" s="122"/>
      <c r="N202" s="122"/>
      <c r="O202" s="122"/>
      <c r="P202" s="122"/>
    </row>
    <row r="203" spans="13:16" x14ac:dyDescent="0.25">
      <c r="M203" s="122"/>
      <c r="N203" s="122"/>
      <c r="O203" s="122"/>
      <c r="P203" s="122"/>
    </row>
    <row r="204" spans="13:16" x14ac:dyDescent="0.25">
      <c r="M204" s="122"/>
      <c r="N204" s="122"/>
      <c r="O204" s="122"/>
      <c r="P204" s="122"/>
    </row>
    <row r="205" spans="13:16" x14ac:dyDescent="0.25">
      <c r="M205" s="122"/>
      <c r="N205" s="122"/>
      <c r="O205" s="122"/>
      <c r="P205" s="122"/>
    </row>
    <row r="206" spans="13:16" x14ac:dyDescent="0.25">
      <c r="M206" s="122"/>
      <c r="N206" s="122"/>
      <c r="O206" s="122"/>
      <c r="P206" s="122"/>
    </row>
    <row r="207" spans="13:16" x14ac:dyDescent="0.25">
      <c r="M207" s="122"/>
      <c r="N207" s="122"/>
      <c r="O207" s="122"/>
      <c r="P207" s="122"/>
    </row>
    <row r="208" spans="13:16" x14ac:dyDescent="0.25">
      <c r="M208" s="122"/>
      <c r="N208" s="122"/>
      <c r="O208" s="122"/>
      <c r="P208" s="122"/>
    </row>
    <row r="209" spans="13:16" x14ac:dyDescent="0.25">
      <c r="M209" s="122"/>
      <c r="N209" s="122"/>
      <c r="O209" s="122"/>
      <c r="P209" s="122"/>
    </row>
    <row r="210" spans="13:16" x14ac:dyDescent="0.25">
      <c r="M210" s="122"/>
      <c r="N210" s="122"/>
      <c r="O210" s="122"/>
      <c r="P210" s="122"/>
    </row>
    <row r="211" spans="13:16" x14ac:dyDescent="0.25">
      <c r="M211" s="122"/>
      <c r="N211" s="122"/>
      <c r="O211" s="122"/>
      <c r="P211" s="122"/>
    </row>
    <row r="212" spans="13:16" x14ac:dyDescent="0.25">
      <c r="M212" s="122"/>
      <c r="N212" s="122"/>
      <c r="O212" s="122"/>
      <c r="P212" s="122"/>
    </row>
    <row r="213" spans="13:16" x14ac:dyDescent="0.25">
      <c r="M213" s="122"/>
      <c r="N213" s="122"/>
      <c r="O213" s="122"/>
      <c r="P213" s="122"/>
    </row>
    <row r="214" spans="13:16" x14ac:dyDescent="0.25">
      <c r="M214" s="122"/>
      <c r="N214" s="122"/>
      <c r="O214" s="122"/>
      <c r="P214" s="122"/>
    </row>
    <row r="215" spans="13:16" x14ac:dyDescent="0.25">
      <c r="M215" s="122"/>
      <c r="N215" s="122"/>
      <c r="O215" s="122"/>
      <c r="P215" s="122"/>
    </row>
    <row r="216" spans="13:16" x14ac:dyDescent="0.25">
      <c r="M216" s="122"/>
      <c r="N216" s="122"/>
      <c r="O216" s="122"/>
      <c r="P216" s="122"/>
    </row>
    <row r="217" spans="13:16" x14ac:dyDescent="0.25">
      <c r="M217" s="122"/>
      <c r="N217" s="122"/>
      <c r="O217" s="122"/>
      <c r="P217" s="122"/>
    </row>
    <row r="218" spans="13:16" x14ac:dyDescent="0.25">
      <c r="M218" s="122"/>
      <c r="N218" s="122"/>
      <c r="O218" s="122"/>
      <c r="P218" s="122"/>
    </row>
    <row r="219" spans="13:16" x14ac:dyDescent="0.25">
      <c r="M219" s="122"/>
      <c r="N219" s="122"/>
      <c r="O219" s="122"/>
      <c r="P219" s="122"/>
    </row>
    <row r="220" spans="13:16" x14ac:dyDescent="0.25">
      <c r="M220" s="122"/>
      <c r="N220" s="122"/>
      <c r="O220" s="122"/>
      <c r="P220" s="122"/>
    </row>
    <row r="221" spans="13:16" x14ac:dyDescent="0.25">
      <c r="M221" s="122"/>
      <c r="N221" s="122"/>
      <c r="O221" s="122"/>
      <c r="P221" s="122"/>
    </row>
    <row r="222" spans="13:16" x14ac:dyDescent="0.25">
      <c r="M222" s="122"/>
      <c r="N222" s="122"/>
      <c r="O222" s="122"/>
      <c r="P222" s="122"/>
    </row>
    <row r="223" spans="13:16" x14ac:dyDescent="0.25">
      <c r="M223" s="122"/>
      <c r="N223" s="122"/>
      <c r="O223" s="122"/>
      <c r="P223" s="122"/>
    </row>
    <row r="224" spans="13:16" x14ac:dyDescent="0.25">
      <c r="M224" s="122"/>
      <c r="N224" s="122"/>
      <c r="O224" s="122"/>
      <c r="P224" s="122"/>
    </row>
    <row r="225" spans="13:16" x14ac:dyDescent="0.25">
      <c r="M225" s="122"/>
      <c r="N225" s="122"/>
      <c r="O225" s="122"/>
      <c r="P225" s="122"/>
    </row>
    <row r="226" spans="13:16" x14ac:dyDescent="0.25">
      <c r="M226" s="122"/>
      <c r="N226" s="122"/>
      <c r="O226" s="122"/>
      <c r="P226" s="122"/>
    </row>
    <row r="227" spans="13:16" x14ac:dyDescent="0.25">
      <c r="M227" s="122"/>
      <c r="N227" s="122"/>
      <c r="O227" s="122"/>
      <c r="P227" s="122"/>
    </row>
    <row r="228" spans="13:16" x14ac:dyDescent="0.25">
      <c r="M228" s="122"/>
      <c r="N228" s="122"/>
      <c r="O228" s="122"/>
      <c r="P228" s="122"/>
    </row>
    <row r="229" spans="13:16" x14ac:dyDescent="0.25">
      <c r="M229" s="122"/>
      <c r="N229" s="122"/>
      <c r="O229" s="122"/>
      <c r="P229" s="122"/>
    </row>
    <row r="230" spans="13:16" x14ac:dyDescent="0.25">
      <c r="M230" s="122"/>
      <c r="N230" s="122"/>
      <c r="O230" s="122"/>
      <c r="P230" s="122"/>
    </row>
    <row r="231" spans="13:16" x14ac:dyDescent="0.25">
      <c r="M231" s="122"/>
      <c r="N231" s="122"/>
      <c r="O231" s="122"/>
      <c r="P231" s="122"/>
    </row>
    <row r="232" spans="13:16" x14ac:dyDescent="0.25">
      <c r="M232" s="122"/>
      <c r="N232" s="122"/>
      <c r="O232" s="122"/>
      <c r="P232" s="122"/>
    </row>
    <row r="233" spans="13:16" x14ac:dyDescent="0.25">
      <c r="M233" s="122"/>
      <c r="N233" s="122"/>
      <c r="O233" s="122"/>
      <c r="P233" s="122"/>
    </row>
    <row r="234" spans="13:16" x14ac:dyDescent="0.25">
      <c r="M234" s="122"/>
      <c r="N234" s="122"/>
      <c r="O234" s="122"/>
      <c r="P234" s="122"/>
    </row>
    <row r="235" spans="13:16" x14ac:dyDescent="0.25">
      <c r="M235" s="122"/>
      <c r="N235" s="122"/>
      <c r="O235" s="122"/>
      <c r="P235" s="122"/>
    </row>
    <row r="236" spans="13:16" x14ac:dyDescent="0.25">
      <c r="M236" s="122"/>
      <c r="N236" s="122"/>
      <c r="O236" s="122"/>
      <c r="P236" s="122"/>
    </row>
    <row r="237" spans="13:16" x14ac:dyDescent="0.25">
      <c r="M237" s="122"/>
      <c r="N237" s="122"/>
      <c r="O237" s="122"/>
      <c r="P237" s="122"/>
    </row>
    <row r="238" spans="13:16" x14ac:dyDescent="0.25">
      <c r="M238" s="122"/>
      <c r="N238" s="122"/>
      <c r="O238" s="122"/>
      <c r="P238" s="122"/>
    </row>
    <row r="239" spans="13:16" x14ac:dyDescent="0.25">
      <c r="M239" s="122"/>
      <c r="N239" s="122"/>
      <c r="O239" s="122"/>
      <c r="P239" s="122"/>
    </row>
    <row r="240" spans="13:16" x14ac:dyDescent="0.25">
      <c r="M240" s="122"/>
      <c r="N240" s="122"/>
      <c r="O240" s="122"/>
      <c r="P240" s="122"/>
    </row>
    <row r="241" spans="13:16" x14ac:dyDescent="0.25">
      <c r="M241" s="122"/>
      <c r="N241" s="122"/>
      <c r="O241" s="122"/>
      <c r="P241" s="122"/>
    </row>
    <row r="242" spans="13:16" x14ac:dyDescent="0.25">
      <c r="M242" s="122"/>
      <c r="N242" s="122"/>
      <c r="O242" s="122"/>
      <c r="P242" s="122"/>
    </row>
    <row r="243" spans="13:16" x14ac:dyDescent="0.25">
      <c r="M243" s="122"/>
      <c r="N243" s="122"/>
      <c r="O243" s="122"/>
      <c r="P243" s="122"/>
    </row>
    <row r="244" spans="13:16" x14ac:dyDescent="0.25">
      <c r="M244" s="122"/>
      <c r="N244" s="122"/>
      <c r="O244" s="122"/>
      <c r="P244" s="122"/>
    </row>
    <row r="245" spans="13:16" x14ac:dyDescent="0.25">
      <c r="M245" s="122"/>
      <c r="N245" s="122"/>
      <c r="O245" s="122"/>
      <c r="P245" s="122"/>
    </row>
    <row r="246" spans="13:16" x14ac:dyDescent="0.25">
      <c r="M246" s="122"/>
      <c r="N246" s="122"/>
      <c r="O246" s="122"/>
      <c r="P246" s="122"/>
    </row>
    <row r="247" spans="13:16" x14ac:dyDescent="0.25">
      <c r="M247" s="122"/>
      <c r="N247" s="122"/>
      <c r="O247" s="122"/>
      <c r="P247" s="122"/>
    </row>
    <row r="248" spans="13:16" x14ac:dyDescent="0.25">
      <c r="M248" s="122"/>
      <c r="N248" s="122"/>
      <c r="O248" s="122"/>
      <c r="P248" s="122"/>
    </row>
    <row r="249" spans="13:16" x14ac:dyDescent="0.25">
      <c r="M249" s="122"/>
      <c r="N249" s="122"/>
      <c r="O249" s="122"/>
      <c r="P249" s="122"/>
    </row>
    <row r="250" spans="13:16" x14ac:dyDescent="0.25">
      <c r="M250" s="122"/>
      <c r="N250" s="122"/>
      <c r="O250" s="122"/>
      <c r="P250" s="122"/>
    </row>
    <row r="251" spans="13:16" x14ac:dyDescent="0.25">
      <c r="M251" s="122"/>
      <c r="N251" s="122"/>
      <c r="O251" s="122"/>
      <c r="P251" s="122"/>
    </row>
    <row r="252" spans="13:16" x14ac:dyDescent="0.25">
      <c r="M252" s="122"/>
      <c r="N252" s="122"/>
      <c r="O252" s="122"/>
      <c r="P252" s="122"/>
    </row>
    <row r="253" spans="13:16" x14ac:dyDescent="0.25">
      <c r="M253" s="122"/>
      <c r="N253" s="122"/>
      <c r="O253" s="122"/>
      <c r="P253" s="122"/>
    </row>
    <row r="254" spans="13:16" x14ac:dyDescent="0.25">
      <c r="M254" s="122"/>
      <c r="N254" s="122"/>
      <c r="O254" s="122"/>
      <c r="P254" s="122"/>
    </row>
    <row r="255" spans="13:16" x14ac:dyDescent="0.25">
      <c r="M255" s="122"/>
      <c r="N255" s="122"/>
      <c r="O255" s="122"/>
      <c r="P255" s="122"/>
    </row>
    <row r="256" spans="13:16" x14ac:dyDescent="0.25">
      <c r="M256" s="122"/>
      <c r="N256" s="122"/>
      <c r="O256" s="122"/>
      <c r="P256" s="122"/>
    </row>
    <row r="257" spans="13:16" x14ac:dyDescent="0.25">
      <c r="M257" s="122"/>
      <c r="N257" s="122"/>
      <c r="O257" s="122"/>
      <c r="P257" s="122"/>
    </row>
    <row r="258" spans="13:16" x14ac:dyDescent="0.25">
      <c r="M258" s="122"/>
      <c r="N258" s="122"/>
      <c r="O258" s="122"/>
      <c r="P258" s="122"/>
    </row>
    <row r="259" spans="13:16" x14ac:dyDescent="0.25">
      <c r="M259" s="122"/>
      <c r="N259" s="122"/>
      <c r="O259" s="122"/>
      <c r="P259" s="122"/>
    </row>
    <row r="260" spans="13:16" x14ac:dyDescent="0.25">
      <c r="M260" s="122"/>
      <c r="N260" s="122"/>
      <c r="O260" s="122"/>
      <c r="P260" s="122"/>
    </row>
    <row r="261" spans="13:16" x14ac:dyDescent="0.25">
      <c r="M261" s="122"/>
      <c r="N261" s="122"/>
      <c r="O261" s="122"/>
      <c r="P261" s="122"/>
    </row>
    <row r="262" spans="13:16" x14ac:dyDescent="0.25">
      <c r="M262" s="122"/>
      <c r="N262" s="122"/>
      <c r="O262" s="122"/>
      <c r="P262" s="122"/>
    </row>
    <row r="263" spans="13:16" x14ac:dyDescent="0.25">
      <c r="M263" s="122"/>
      <c r="N263" s="122"/>
      <c r="O263" s="122"/>
      <c r="P263" s="122"/>
    </row>
    <row r="264" spans="13:16" x14ac:dyDescent="0.25">
      <c r="M264" s="122"/>
      <c r="N264" s="122"/>
      <c r="O264" s="122"/>
      <c r="P264" s="122"/>
    </row>
    <row r="265" spans="13:16" x14ac:dyDescent="0.25">
      <c r="M265" s="122"/>
      <c r="N265" s="122"/>
      <c r="O265" s="122"/>
      <c r="P265" s="122"/>
    </row>
    <row r="266" spans="13:16" x14ac:dyDescent="0.25">
      <c r="M266" s="122"/>
      <c r="N266" s="122"/>
      <c r="O266" s="122"/>
      <c r="P266" s="122"/>
    </row>
    <row r="267" spans="13:16" x14ac:dyDescent="0.25">
      <c r="M267" s="122"/>
      <c r="N267" s="122"/>
      <c r="O267" s="122"/>
      <c r="P267" s="122"/>
    </row>
    <row r="268" spans="13:16" x14ac:dyDescent="0.25">
      <c r="M268" s="122"/>
      <c r="N268" s="122"/>
      <c r="O268" s="122"/>
      <c r="P268" s="122"/>
    </row>
    <row r="269" spans="13:16" x14ac:dyDescent="0.25">
      <c r="M269" s="122"/>
      <c r="N269" s="122"/>
      <c r="O269" s="122"/>
      <c r="P269" s="122"/>
    </row>
    <row r="270" spans="13:16" x14ac:dyDescent="0.25">
      <c r="M270" s="122"/>
      <c r="N270" s="122"/>
      <c r="O270" s="122"/>
      <c r="P270" s="122"/>
    </row>
    <row r="271" spans="13:16" x14ac:dyDescent="0.25">
      <c r="M271" s="122"/>
      <c r="N271" s="122"/>
      <c r="O271" s="122"/>
      <c r="P271" s="122"/>
    </row>
    <row r="272" spans="13:16" x14ac:dyDescent="0.25">
      <c r="M272" s="122"/>
      <c r="N272" s="122"/>
      <c r="O272" s="122"/>
      <c r="P272" s="122"/>
    </row>
    <row r="273" spans="13:16" x14ac:dyDescent="0.25">
      <c r="M273" s="122"/>
      <c r="N273" s="122"/>
      <c r="O273" s="122"/>
      <c r="P273" s="122"/>
    </row>
    <row r="274" spans="13:16" x14ac:dyDescent="0.25">
      <c r="M274" s="122"/>
      <c r="N274" s="122"/>
      <c r="O274" s="122"/>
      <c r="P274" s="122"/>
    </row>
    <row r="275" spans="13:16" x14ac:dyDescent="0.25">
      <c r="M275" s="122"/>
      <c r="N275" s="122"/>
      <c r="O275" s="122"/>
      <c r="P275" s="122"/>
    </row>
    <row r="276" spans="13:16" x14ac:dyDescent="0.25">
      <c r="M276" s="122"/>
      <c r="N276" s="122"/>
      <c r="O276" s="122"/>
      <c r="P276" s="122"/>
    </row>
    <row r="277" spans="13:16" x14ac:dyDescent="0.25">
      <c r="M277" s="122"/>
      <c r="N277" s="122"/>
      <c r="O277" s="122"/>
      <c r="P277" s="122"/>
    </row>
    <row r="278" spans="13:16" x14ac:dyDescent="0.25">
      <c r="M278" s="122"/>
      <c r="N278" s="122"/>
      <c r="O278" s="122"/>
      <c r="P278" s="122"/>
    </row>
    <row r="279" spans="13:16" x14ac:dyDescent="0.25">
      <c r="M279" s="122"/>
      <c r="N279" s="122"/>
      <c r="O279" s="122"/>
      <c r="P279" s="122"/>
    </row>
    <row r="280" spans="13:16" x14ac:dyDescent="0.25">
      <c r="M280" s="122"/>
      <c r="N280" s="122"/>
      <c r="O280" s="122"/>
      <c r="P280" s="122"/>
    </row>
    <row r="281" spans="13:16" x14ac:dyDescent="0.25">
      <c r="M281" s="122"/>
      <c r="N281" s="122"/>
      <c r="O281" s="122"/>
      <c r="P281" s="122"/>
    </row>
    <row r="282" spans="13:16" x14ac:dyDescent="0.25">
      <c r="M282" s="122"/>
      <c r="N282" s="122"/>
      <c r="O282" s="122"/>
      <c r="P282" s="122"/>
    </row>
    <row r="283" spans="13:16" x14ac:dyDescent="0.25">
      <c r="M283" s="122"/>
      <c r="N283" s="122"/>
      <c r="O283" s="122"/>
      <c r="P283" s="122"/>
    </row>
    <row r="284" spans="13:16" x14ac:dyDescent="0.25">
      <c r="M284" s="122"/>
      <c r="N284" s="122"/>
      <c r="O284" s="122"/>
      <c r="P284" s="122"/>
    </row>
    <row r="285" spans="13:16" x14ac:dyDescent="0.25">
      <c r="M285" s="122"/>
      <c r="N285" s="122"/>
      <c r="O285" s="122"/>
      <c r="P285" s="122"/>
    </row>
    <row r="286" spans="13:16" x14ac:dyDescent="0.25">
      <c r="M286" s="122"/>
      <c r="N286" s="122"/>
      <c r="O286" s="122"/>
      <c r="P286" s="122"/>
    </row>
    <row r="287" spans="13:16" x14ac:dyDescent="0.25">
      <c r="M287" s="122"/>
      <c r="N287" s="122"/>
      <c r="O287" s="122"/>
      <c r="P287" s="122"/>
    </row>
    <row r="288" spans="13:16" x14ac:dyDescent="0.25">
      <c r="M288" s="122"/>
      <c r="N288" s="122"/>
      <c r="O288" s="122"/>
      <c r="P288" s="122"/>
    </row>
    <row r="289" spans="13:16" x14ac:dyDescent="0.25">
      <c r="M289" s="122"/>
      <c r="N289" s="122"/>
      <c r="O289" s="122"/>
      <c r="P289" s="122"/>
    </row>
    <row r="290" spans="13:16" x14ac:dyDescent="0.25">
      <c r="M290" s="122"/>
      <c r="N290" s="122"/>
      <c r="O290" s="122"/>
      <c r="P290" s="122"/>
    </row>
    <row r="291" spans="13:16" x14ac:dyDescent="0.25">
      <c r="M291" s="122"/>
      <c r="N291" s="122"/>
      <c r="O291" s="122"/>
      <c r="P291" s="122"/>
    </row>
    <row r="292" spans="13:16" x14ac:dyDescent="0.25">
      <c r="M292" s="122"/>
      <c r="N292" s="122"/>
      <c r="O292" s="122"/>
      <c r="P292" s="122"/>
    </row>
    <row r="293" spans="13:16" x14ac:dyDescent="0.25">
      <c r="M293" s="122"/>
      <c r="N293" s="122"/>
      <c r="O293" s="122"/>
      <c r="P293" s="122"/>
    </row>
    <row r="294" spans="13:16" x14ac:dyDescent="0.25">
      <c r="M294" s="122"/>
      <c r="N294" s="122"/>
      <c r="O294" s="122"/>
      <c r="P294" s="122"/>
    </row>
    <row r="295" spans="13:16" x14ac:dyDescent="0.25">
      <c r="M295" s="122"/>
      <c r="N295" s="122"/>
      <c r="O295" s="122"/>
      <c r="P295" s="122"/>
    </row>
    <row r="296" spans="13:16" x14ac:dyDescent="0.25">
      <c r="M296" s="122"/>
      <c r="N296" s="122"/>
      <c r="O296" s="122"/>
      <c r="P296" s="122"/>
    </row>
    <row r="297" spans="13:16" x14ac:dyDescent="0.25">
      <c r="M297" s="122"/>
      <c r="N297" s="122"/>
      <c r="O297" s="122"/>
      <c r="P297" s="122"/>
    </row>
    <row r="298" spans="13:16" x14ac:dyDescent="0.25">
      <c r="M298" s="122"/>
      <c r="N298" s="122"/>
      <c r="O298" s="122"/>
      <c r="P298" s="122"/>
    </row>
    <row r="299" spans="13:16" x14ac:dyDescent="0.25">
      <c r="M299" s="122"/>
      <c r="N299" s="122"/>
      <c r="O299" s="122"/>
      <c r="P299" s="122"/>
    </row>
    <row r="300" spans="13:16" x14ac:dyDescent="0.25">
      <c r="M300" s="122"/>
      <c r="N300" s="122"/>
      <c r="O300" s="122"/>
      <c r="P300" s="122"/>
    </row>
    <row r="301" spans="13:16" x14ac:dyDescent="0.25">
      <c r="M301" s="122"/>
      <c r="N301" s="122"/>
      <c r="O301" s="122"/>
      <c r="P301" s="122"/>
    </row>
    <row r="302" spans="13:16" x14ac:dyDescent="0.25">
      <c r="M302" s="122"/>
      <c r="N302" s="122"/>
      <c r="O302" s="122"/>
      <c r="P302" s="122"/>
    </row>
    <row r="303" spans="13:16" x14ac:dyDescent="0.25">
      <c r="M303" s="122"/>
      <c r="N303" s="122"/>
      <c r="O303" s="122"/>
      <c r="P303" s="122"/>
    </row>
    <row r="304" spans="13:16" x14ac:dyDescent="0.25">
      <c r="M304" s="122"/>
      <c r="N304" s="122"/>
      <c r="O304" s="122"/>
      <c r="P304" s="122"/>
    </row>
    <row r="305" spans="13:16" x14ac:dyDescent="0.25">
      <c r="M305" s="122"/>
      <c r="N305" s="122"/>
      <c r="O305" s="122"/>
      <c r="P305" s="122"/>
    </row>
    <row r="306" spans="13:16" x14ac:dyDescent="0.25">
      <c r="M306" s="122"/>
      <c r="N306" s="122"/>
      <c r="O306" s="122"/>
      <c r="P306" s="122"/>
    </row>
    <row r="307" spans="13:16" x14ac:dyDescent="0.25">
      <c r="M307" s="122"/>
      <c r="N307" s="122"/>
      <c r="O307" s="122"/>
      <c r="P307" s="122"/>
    </row>
    <row r="308" spans="13:16" x14ac:dyDescent="0.25">
      <c r="M308" s="122"/>
      <c r="N308" s="122"/>
      <c r="O308" s="122"/>
      <c r="P308" s="122"/>
    </row>
    <row r="309" spans="13:16" x14ac:dyDescent="0.25">
      <c r="M309" s="122"/>
      <c r="N309" s="122"/>
      <c r="O309" s="122"/>
      <c r="P309" s="122"/>
    </row>
    <row r="310" spans="13:16" x14ac:dyDescent="0.25">
      <c r="M310" s="122"/>
      <c r="N310" s="122"/>
      <c r="O310" s="122"/>
      <c r="P310" s="122"/>
    </row>
    <row r="311" spans="13:16" x14ac:dyDescent="0.25">
      <c r="M311" s="122"/>
      <c r="N311" s="122"/>
      <c r="O311" s="122"/>
      <c r="P311" s="122"/>
    </row>
    <row r="312" spans="13:16" x14ac:dyDescent="0.25">
      <c r="M312" s="122"/>
      <c r="N312" s="122"/>
      <c r="O312" s="122"/>
      <c r="P312" s="122"/>
    </row>
    <row r="313" spans="13:16" x14ac:dyDescent="0.25">
      <c r="M313" s="122"/>
      <c r="N313" s="122"/>
      <c r="O313" s="122"/>
      <c r="P313" s="122"/>
    </row>
    <row r="314" spans="13:16" x14ac:dyDescent="0.25">
      <c r="M314" s="122"/>
      <c r="N314" s="122"/>
      <c r="O314" s="122"/>
      <c r="P314" s="122"/>
    </row>
    <row r="315" spans="13:16" x14ac:dyDescent="0.25">
      <c r="M315" s="122"/>
      <c r="N315" s="122"/>
      <c r="O315" s="122"/>
      <c r="P315" s="122"/>
    </row>
    <row r="316" spans="13:16" x14ac:dyDescent="0.25">
      <c r="M316" s="122"/>
      <c r="N316" s="122"/>
      <c r="O316" s="122"/>
      <c r="P316" s="122"/>
    </row>
    <row r="317" spans="13:16" x14ac:dyDescent="0.25">
      <c r="M317" s="122"/>
      <c r="N317" s="122"/>
      <c r="O317" s="122"/>
      <c r="P317" s="122"/>
    </row>
    <row r="318" spans="13:16" x14ac:dyDescent="0.25">
      <c r="M318" s="122"/>
      <c r="N318" s="122"/>
      <c r="O318" s="122"/>
      <c r="P318" s="122"/>
    </row>
    <row r="319" spans="13:16" x14ac:dyDescent="0.25">
      <c r="M319" s="122"/>
      <c r="N319" s="122"/>
      <c r="O319" s="122"/>
      <c r="P319" s="122"/>
    </row>
    <row r="320" spans="13:16" x14ac:dyDescent="0.25">
      <c r="M320" s="122"/>
      <c r="N320" s="122"/>
      <c r="O320" s="122"/>
      <c r="P320" s="122"/>
    </row>
    <row r="321" spans="13:16" x14ac:dyDescent="0.25">
      <c r="M321" s="122"/>
      <c r="N321" s="122"/>
      <c r="O321" s="122"/>
      <c r="P321" s="122"/>
    </row>
    <row r="322" spans="13:16" x14ac:dyDescent="0.25">
      <c r="M322" s="122"/>
      <c r="N322" s="122"/>
      <c r="O322" s="122"/>
      <c r="P322" s="122"/>
    </row>
    <row r="323" spans="13:16" x14ac:dyDescent="0.25">
      <c r="M323" s="122"/>
      <c r="N323" s="122"/>
      <c r="O323" s="122"/>
      <c r="P323" s="122"/>
    </row>
    <row r="324" spans="13:16" x14ac:dyDescent="0.25">
      <c r="M324" s="122"/>
      <c r="N324" s="122"/>
      <c r="O324" s="122"/>
      <c r="P324" s="122"/>
    </row>
    <row r="325" spans="13:16" x14ac:dyDescent="0.25">
      <c r="M325" s="122"/>
      <c r="N325" s="122"/>
      <c r="O325" s="122"/>
      <c r="P325" s="122"/>
    </row>
    <row r="326" spans="13:16" x14ac:dyDescent="0.25">
      <c r="M326" s="122"/>
      <c r="N326" s="122"/>
      <c r="O326" s="122"/>
      <c r="P326" s="122"/>
    </row>
    <row r="327" spans="13:16" x14ac:dyDescent="0.25">
      <c r="M327" s="122"/>
      <c r="N327" s="122"/>
      <c r="O327" s="122"/>
      <c r="P327" s="122"/>
    </row>
    <row r="328" spans="13:16" x14ac:dyDescent="0.25">
      <c r="M328" s="122"/>
      <c r="N328" s="122"/>
      <c r="O328" s="122"/>
      <c r="P328" s="122"/>
    </row>
    <row r="329" spans="13:16" x14ac:dyDescent="0.25">
      <c r="M329" s="122"/>
      <c r="N329" s="122"/>
      <c r="O329" s="122"/>
      <c r="P329" s="122"/>
    </row>
    <row r="330" spans="13:16" x14ac:dyDescent="0.25">
      <c r="M330" s="122"/>
      <c r="N330" s="122"/>
      <c r="O330" s="122"/>
      <c r="P330" s="122"/>
    </row>
    <row r="331" spans="13:16" x14ac:dyDescent="0.25">
      <c r="M331" s="122"/>
      <c r="N331" s="122"/>
      <c r="O331" s="122"/>
      <c r="P331" s="122"/>
    </row>
    <row r="332" spans="13:16" x14ac:dyDescent="0.25">
      <c r="M332" s="122"/>
      <c r="N332" s="122"/>
      <c r="O332" s="122"/>
      <c r="P332" s="122"/>
    </row>
    <row r="333" spans="13:16" x14ac:dyDescent="0.25">
      <c r="M333" s="122"/>
      <c r="N333" s="122"/>
      <c r="O333" s="122"/>
      <c r="P333" s="122"/>
    </row>
    <row r="334" spans="13:16" x14ac:dyDescent="0.25">
      <c r="M334" s="122"/>
      <c r="N334" s="122"/>
      <c r="O334" s="122"/>
      <c r="P334" s="122"/>
    </row>
    <row r="335" spans="13:16" x14ac:dyDescent="0.25">
      <c r="M335" s="122"/>
      <c r="N335" s="122"/>
      <c r="O335" s="122"/>
      <c r="P335" s="122"/>
    </row>
    <row r="336" spans="13:16" x14ac:dyDescent="0.25">
      <c r="M336" s="122"/>
      <c r="N336" s="122"/>
      <c r="O336" s="122"/>
      <c r="P336" s="122"/>
    </row>
    <row r="337" spans="13:16" x14ac:dyDescent="0.25">
      <c r="M337" s="122"/>
      <c r="N337" s="122"/>
      <c r="O337" s="122"/>
      <c r="P337" s="122"/>
    </row>
    <row r="338" spans="13:16" x14ac:dyDescent="0.25">
      <c r="M338" s="122"/>
      <c r="N338" s="122"/>
      <c r="O338" s="122"/>
      <c r="P338" s="122"/>
    </row>
    <row r="339" spans="13:16" x14ac:dyDescent="0.25">
      <c r="M339" s="122"/>
      <c r="N339" s="122"/>
      <c r="O339" s="122"/>
      <c r="P339" s="122"/>
    </row>
    <row r="340" spans="13:16" x14ac:dyDescent="0.25">
      <c r="M340" s="122"/>
      <c r="N340" s="122"/>
      <c r="O340" s="122"/>
      <c r="P340" s="122"/>
    </row>
    <row r="341" spans="13:16" x14ac:dyDescent="0.25">
      <c r="M341" s="122"/>
      <c r="N341" s="122"/>
      <c r="O341" s="122"/>
      <c r="P341" s="122"/>
    </row>
    <row r="342" spans="13:16" x14ac:dyDescent="0.25">
      <c r="M342" s="122"/>
      <c r="N342" s="122"/>
      <c r="O342" s="122"/>
      <c r="P342" s="122"/>
    </row>
    <row r="343" spans="13:16" x14ac:dyDescent="0.25">
      <c r="M343" s="122"/>
      <c r="N343" s="122"/>
      <c r="O343" s="122"/>
      <c r="P343" s="122"/>
    </row>
    <row r="344" spans="13:16" x14ac:dyDescent="0.25">
      <c r="M344" s="122"/>
      <c r="N344" s="122"/>
      <c r="O344" s="122"/>
      <c r="P344" s="122"/>
    </row>
    <row r="345" spans="13:16" x14ac:dyDescent="0.25">
      <c r="M345" s="122"/>
      <c r="N345" s="122"/>
      <c r="O345" s="122"/>
      <c r="P345" s="122"/>
    </row>
    <row r="346" spans="13:16" x14ac:dyDescent="0.25">
      <c r="M346" s="122"/>
      <c r="N346" s="122"/>
      <c r="O346" s="122"/>
      <c r="P346" s="122"/>
    </row>
    <row r="347" spans="13:16" x14ac:dyDescent="0.25">
      <c r="M347" s="122"/>
      <c r="N347" s="122"/>
      <c r="O347" s="122"/>
      <c r="P347" s="122"/>
    </row>
    <row r="348" spans="13:16" x14ac:dyDescent="0.25">
      <c r="M348" s="122"/>
      <c r="N348" s="122"/>
      <c r="O348" s="122"/>
      <c r="P348" s="122"/>
    </row>
    <row r="349" spans="13:16" x14ac:dyDescent="0.25">
      <c r="M349" s="122"/>
      <c r="N349" s="122"/>
      <c r="O349" s="122"/>
      <c r="P349" s="122"/>
    </row>
    <row r="350" spans="13:16" x14ac:dyDescent="0.25">
      <c r="M350" s="122"/>
      <c r="N350" s="122"/>
      <c r="O350" s="122"/>
      <c r="P350" s="122"/>
    </row>
    <row r="351" spans="13:16" x14ac:dyDescent="0.25">
      <c r="M351" s="122"/>
      <c r="N351" s="122"/>
      <c r="O351" s="122"/>
      <c r="P351" s="122"/>
    </row>
    <row r="352" spans="13:16" x14ac:dyDescent="0.25">
      <c r="M352" s="122"/>
      <c r="N352" s="122"/>
      <c r="O352" s="122"/>
      <c r="P352" s="122"/>
    </row>
    <row r="353" spans="13:16" x14ac:dyDescent="0.25">
      <c r="M353" s="122"/>
      <c r="N353" s="122"/>
      <c r="O353" s="122"/>
      <c r="P353" s="122"/>
    </row>
    <row r="354" spans="13:16" x14ac:dyDescent="0.25">
      <c r="M354" s="122"/>
      <c r="N354" s="122"/>
      <c r="O354" s="122"/>
      <c r="P354" s="122"/>
    </row>
    <row r="355" spans="13:16" x14ac:dyDescent="0.25">
      <c r="M355" s="122"/>
      <c r="N355" s="122"/>
      <c r="O355" s="122"/>
      <c r="P355" s="122"/>
    </row>
    <row r="356" spans="13:16" x14ac:dyDescent="0.25">
      <c r="M356" s="122"/>
      <c r="N356" s="122"/>
      <c r="O356" s="122"/>
      <c r="P356" s="122"/>
    </row>
    <row r="357" spans="13:16" x14ac:dyDescent="0.25">
      <c r="M357" s="122"/>
      <c r="N357" s="122"/>
      <c r="O357" s="122"/>
      <c r="P357" s="122"/>
    </row>
    <row r="358" spans="13:16" x14ac:dyDescent="0.25">
      <c r="M358" s="122"/>
      <c r="N358" s="122"/>
      <c r="O358" s="122"/>
      <c r="P358" s="122"/>
    </row>
    <row r="359" spans="13:16" x14ac:dyDescent="0.25">
      <c r="M359" s="122"/>
      <c r="N359" s="122"/>
      <c r="O359" s="122"/>
      <c r="P359" s="122"/>
    </row>
    <row r="360" spans="13:16" x14ac:dyDescent="0.25">
      <c r="M360" s="122"/>
      <c r="N360" s="122"/>
      <c r="O360" s="122"/>
      <c r="P360" s="122"/>
    </row>
    <row r="361" spans="13:16" x14ac:dyDescent="0.25">
      <c r="M361" s="122"/>
      <c r="N361" s="122"/>
      <c r="O361" s="122"/>
      <c r="P361" s="122"/>
    </row>
    <row r="362" spans="13:16" x14ac:dyDescent="0.25">
      <c r="M362" s="122"/>
      <c r="N362" s="122"/>
      <c r="O362" s="122"/>
      <c r="P362" s="122"/>
    </row>
    <row r="363" spans="13:16" x14ac:dyDescent="0.25">
      <c r="M363" s="122"/>
      <c r="N363" s="122"/>
      <c r="O363" s="122"/>
      <c r="P363" s="122"/>
    </row>
    <row r="364" spans="13:16" x14ac:dyDescent="0.25">
      <c r="M364" s="122"/>
      <c r="N364" s="122"/>
      <c r="O364" s="122"/>
      <c r="P364" s="122"/>
    </row>
    <row r="365" spans="13:16" x14ac:dyDescent="0.25">
      <c r="M365" s="122"/>
      <c r="N365" s="122"/>
      <c r="O365" s="122"/>
      <c r="P365" s="122"/>
    </row>
    <row r="366" spans="13:16" x14ac:dyDescent="0.25">
      <c r="M366" s="122"/>
      <c r="N366" s="122"/>
      <c r="O366" s="122"/>
      <c r="P366" s="122"/>
    </row>
    <row r="367" spans="13:16" x14ac:dyDescent="0.25"/>
    <row r="368" spans="13:16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</sheetData>
  <mergeCells count="3">
    <mergeCell ref="H2:I2"/>
    <mergeCell ref="Z3:AD3"/>
    <mergeCell ref="AE3:AI3"/>
  </mergeCells>
  <conditionalFormatting sqref="Q6:Q10 Q15:Q47 Q52:Q82 Q87:Q94 Q98:Q103 Q145:Q147">
    <cfRule type="cellIs" dxfId="3" priority="5" stopIfTrue="1" operator="notEqual">
      <formula>$I6</formula>
    </cfRule>
  </conditionalFormatting>
  <conditionalFormatting sqref="Q106:Q142">
    <cfRule type="cellIs" dxfId="2" priority="2" stopIfTrue="1" operator="notEqual">
      <formula>$I106</formula>
    </cfRule>
  </conditionalFormatting>
  <conditionalFormatting sqref="Q154:Q157">
    <cfRule type="cellIs" dxfId="1" priority="3" stopIfTrue="1" operator="notEqual">
      <formula>$I154</formula>
    </cfRule>
    <cfRule type="cellIs" dxfId="0" priority="4" stopIfTrue="1" operator="notEqual">
      <formula>I154</formula>
    </cfRule>
  </conditionalFormatting>
  <pageMargins left="0.25" right="0.25" top="0.75" bottom="0.75" header="0.3" footer="0.3"/>
  <pageSetup scale="54" fitToHeight="0" orientation="landscape" r:id="rId1"/>
  <headerFooter alignWithMargins="0">
    <oddFooter>&amp;A&amp;RPage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FAC757441F9549A2D45A4ACA9FF195" ma:contentTypeVersion="4" ma:contentTypeDescription="Create a new document." ma:contentTypeScope="" ma:versionID="8d4d4cb36ce8b35959b88eaf86f0dfb6">
  <xsd:schema xmlns:xsd="http://www.w3.org/2001/XMLSchema" xmlns:xs="http://www.w3.org/2001/XMLSchema" xmlns:p="http://schemas.microsoft.com/office/2006/metadata/properties" xmlns:ns2="d9f619c9-5170-46b2-b60b-9646cfcf3d8d" targetNamespace="http://schemas.microsoft.com/office/2006/metadata/properties" ma:root="true" ma:fieldsID="ec01f2a1f28ae067d162683870bcac93" ns2:_="">
    <xsd:import namespace="d9f619c9-5170-46b2-b60b-9646cfcf3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619c9-5170-46b2-b60b-9646cfcf3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25F1BC-73AC-4967-8309-2AAAE4DE7366}"/>
</file>

<file path=customXml/itemProps2.xml><?xml version="1.0" encoding="utf-8"?>
<ds:datastoreItem xmlns:ds="http://schemas.openxmlformats.org/officeDocument/2006/customXml" ds:itemID="{B0773E98-47FB-4D6D-937C-17BDF94288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D84DE-0C7B-4FFE-A3D4-50A1914D8FFA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aa649477-0a03-4671-a173-d862138c8280"/>
    <ds:schemaRef ds:uri="http://purl.org/dc/terms/"/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a2a27259-91b3-4591-80e5-cd0347a785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Soups</vt:lpstr>
      <vt:lpstr>Deli</vt:lpstr>
      <vt:lpstr>Prod25</vt:lpstr>
      <vt:lpstr>Sales25</vt:lpstr>
      <vt:lpstr>KDT Q1 25</vt:lpstr>
      <vt:lpstr>Util Review Links</vt:lpstr>
      <vt:lpstr>Prod24</vt:lpstr>
      <vt:lpstr>Sales24</vt:lpstr>
      <vt:lpstr>KDT Q4 24 </vt:lpstr>
      <vt:lpstr>KDT 24Q3</vt:lpstr>
      <vt:lpstr>KDT24Q2</vt:lpstr>
      <vt:lpstr>KDT24</vt:lpstr>
      <vt:lpstr>Prod23</vt:lpstr>
      <vt:lpstr>Sales23</vt:lpstr>
      <vt:lpstr>KDTQ1</vt:lpstr>
      <vt:lpstr>KDT23</vt:lpstr>
      <vt:lpstr>KDT</vt:lpstr>
      <vt:lpstr>Deli!Print_Area</vt:lpstr>
      <vt:lpstr>'KDT Q1 25'!Print_Area</vt:lpstr>
      <vt:lpstr>'KDT Q4 24 '!Print_Area</vt:lpstr>
      <vt:lpstr>Soups!Print_Area</vt:lpstr>
      <vt:lpstr>'KDT Q1 25'!Print_Titles</vt:lpstr>
      <vt:lpstr>'KDT Q4 24 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Hubert, Katie</dc:creator>
  <cp:keywords/>
  <dc:description/>
  <cp:lastModifiedBy>Reppeto, Kristen</cp:lastModifiedBy>
  <cp:revision/>
  <dcterms:created xsi:type="dcterms:W3CDTF">2022-10-17T18:25:51Z</dcterms:created>
  <dcterms:modified xsi:type="dcterms:W3CDTF">2025-05-29T14:36:53Z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0x01010043FAC757441F9549A2D45A4ACA9FF195</vt:lpwstr>
  </property>
  <property fmtid="{D5CDD505-2E9C-101B-9397-08002B2CF9AE}" pid="5" name="MSIP_Label_66f47cd8-41fa-4235-8c80-86b50baa48d7_Enabled">
    <vt:lpwstr>true</vt:lpwstr>
  </property>
  <property fmtid="{D5CDD505-2E9C-101B-9397-08002B2CF9AE}" pid="6" name="MSIP_Label_66f47cd8-41fa-4235-8c80-86b50baa48d7_SetDate">
    <vt:lpwstr>2023-10-25T17:43:55Z</vt:lpwstr>
  </property>
  <property fmtid="{D5CDD505-2E9C-101B-9397-08002B2CF9AE}" pid="7" name="MSIP_Label_66f47cd8-41fa-4235-8c80-86b50baa48d7_Method">
    <vt:lpwstr>Standard</vt:lpwstr>
  </property>
  <property fmtid="{D5CDD505-2E9C-101B-9397-08002B2CF9AE}" pid="8" name="MSIP_Label_66f47cd8-41fa-4235-8c80-86b50baa48d7_Name">
    <vt:lpwstr>Kroger Internal</vt:lpwstr>
  </property>
  <property fmtid="{D5CDD505-2E9C-101B-9397-08002B2CF9AE}" pid="9" name="MSIP_Label_66f47cd8-41fa-4235-8c80-86b50baa48d7_SiteId">
    <vt:lpwstr>8331e14a-9134-4288-bf5a-5e2c8412f074</vt:lpwstr>
  </property>
  <property fmtid="{D5CDD505-2E9C-101B-9397-08002B2CF9AE}" pid="10" name="MSIP_Label_66f47cd8-41fa-4235-8c80-86b50baa48d7_ActionId">
    <vt:lpwstr>a6bb140e-9806-4de5-bfa1-949fd0f9f502</vt:lpwstr>
  </property>
  <property fmtid="{D5CDD505-2E9C-101B-9397-08002B2CF9AE}" pid="11" name="MSIP_Label_66f47cd8-41fa-4235-8c80-86b50baa48d7_ContentBits">
    <vt:lpwstr>0</vt:lpwstr>
  </property>
</Properties>
</file>